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80" windowWidth="30680" windowHeight="13500" activeTab="0"/>
  </bookViews>
  <sheets>
    <sheet name="NPV calculation" sheetId="1" r:id="rId1"/>
    <sheet name="Tabelle1" sheetId="2" r:id="rId2"/>
    <sheet name="Tabelle2" sheetId="3" r:id="rId3"/>
    <sheet name="Tabelle3" sheetId="4" r:id="rId4"/>
    <sheet name="Tabelle4" sheetId="5" r:id="rId5"/>
    <sheet name="Tabelle5" sheetId="6" r:id="rId6"/>
  </sheets>
  <definedNames>
    <definedName name="_xlnm.Print_Area" localSheetId="0">'NPV calculation'!$A$1:$Q$121</definedName>
  </definedNames>
  <calcPr fullCalcOnLoad="1"/>
</workbook>
</file>

<file path=xl/comments1.xml><?xml version="1.0" encoding="utf-8"?>
<comments xmlns="http://schemas.openxmlformats.org/spreadsheetml/2006/main">
  <authors>
    <author>STEINHAR</author>
  </authors>
  <commentList>
    <comment ref="G80" authorId="0">
      <text>
        <r>
          <rPr>
            <b/>
            <sz val="8"/>
            <rFont val="Tahoma"/>
            <family val="0"/>
          </rPr>
          <t>STEINHAR:</t>
        </r>
        <r>
          <rPr>
            <sz val="8"/>
            <rFont val="Tahoma"/>
            <family val="0"/>
          </rPr>
          <t xml:space="preserve">
Available at the accounting department.</t>
        </r>
      </text>
    </comment>
    <comment ref="G78" authorId="0">
      <text>
        <r>
          <rPr>
            <b/>
            <sz val="8"/>
            <rFont val="Tahoma"/>
            <family val="0"/>
          </rPr>
          <t>STEINHAR:</t>
        </r>
        <r>
          <rPr>
            <sz val="8"/>
            <rFont val="Tahoma"/>
            <family val="0"/>
          </rPr>
          <t xml:space="preserve">
Actually it is not the Cash flow which is used normally in NPV calculation. In order to avoid to much effort we will use this model which is close to the additional free cash flow model. In case you want to create a even more accourate calculation please come back to me. We will then develop a project specific model. (Only for very large projects)</t>
        </r>
      </text>
    </comment>
    <comment ref="G125" authorId="0">
      <text>
        <r>
          <rPr>
            <b/>
            <sz val="8"/>
            <rFont val="Tahoma"/>
            <family val="0"/>
          </rPr>
          <t>STEINHAR:</t>
        </r>
        <r>
          <rPr>
            <sz val="8"/>
            <rFont val="Tahoma"/>
            <family val="0"/>
          </rPr>
          <t xml:space="preserve">
Actually it is not the Cash flow which is used normally in NPV calculation. In order to avoid to much effort we will use this model which is close to the additional free cash flow model. In case you want to create a even more accourate calculation please come back to me. We will then develop a project specific model. (Only for very large projects)</t>
        </r>
      </text>
    </comment>
  </commentList>
</comments>
</file>

<file path=xl/sharedStrings.xml><?xml version="1.0" encoding="utf-8"?>
<sst xmlns="http://schemas.openxmlformats.org/spreadsheetml/2006/main" count="72" uniqueCount="67">
  <si>
    <t>act year</t>
  </si>
  <si>
    <t>Value created</t>
  </si>
  <si>
    <t>VA (EUR/to)</t>
  </si>
  <si>
    <t>VA total ('000 EUR)</t>
  </si>
  <si>
    <t>TOTAL VA creation</t>
  </si>
  <si>
    <t>TOTAL production cost effect</t>
  </si>
  <si>
    <t>Investment</t>
  </si>
  <si>
    <t>R&amp;D and marketing effort</t>
  </si>
  <si>
    <t>R&amp;D hours spent (hours)</t>
  </si>
  <si>
    <t>Cost of one R&amp;D hour (average) (EUR/hour)</t>
  </si>
  <si>
    <t>Total R&amp;D costs for the project ('000 EUR)</t>
  </si>
  <si>
    <t>Asset investments</t>
  </si>
  <si>
    <t>TOTAL Investments</t>
  </si>
  <si>
    <t>Total additional "cash flow" created</t>
  </si>
  <si>
    <t>WACC</t>
  </si>
  <si>
    <t xml:space="preserve">Discounted "cash flow" </t>
  </si>
  <si>
    <t>Net Present Value (5 years) ('000 EUR)</t>
  </si>
  <si>
    <t>NPV per invested R&amp;D hour (EUR)</t>
  </si>
  <si>
    <t xml:space="preserve"> </t>
  </si>
  <si>
    <t>Project manager</t>
  </si>
  <si>
    <t>Value created through sales of the new product</t>
  </si>
  <si>
    <t>Package effects (like additives, system components a.s.o.)</t>
  </si>
  <si>
    <t>Value lost through substitution of old/former products or capacity limitations</t>
  </si>
  <si>
    <t>Volume of substituted/replaced product (tpa)</t>
  </si>
  <si>
    <t>Volume of newly developed product(tpa)</t>
  </si>
  <si>
    <t>Volume of synergistic sales (tpa)</t>
  </si>
  <si>
    <t>VA of substituted/replaced product (EUR/to)</t>
  </si>
  <si>
    <t>VA lost through reducing sales of existing products ('000 EUR)</t>
  </si>
  <si>
    <t>Production costs for the new product</t>
  </si>
  <si>
    <t>Variable production costs (after VA) (EUR/to)</t>
  </si>
  <si>
    <t>Fixed production costs (EUR/to)</t>
  </si>
  <si>
    <t>TOTAL production costs ('000 EUR)</t>
  </si>
  <si>
    <t>Production costs for the substituted product</t>
  </si>
  <si>
    <t>Necessary investments in Dynea resin plant ('000 EUR)</t>
  </si>
  <si>
    <t>Necessary investments in customer process ('000 EUR)</t>
  </si>
  <si>
    <t>Patent application costs (one time) ('000 EUR)</t>
  </si>
  <si>
    <t>(plant capacity, customer benefit, cost reduction)</t>
  </si>
  <si>
    <t>Probability to keep also the old business without renewal in the respective year (%)</t>
  </si>
  <si>
    <t>NPV / R&amp;D costs</t>
  </si>
  <si>
    <t>CUMULATED  Discounted "cash flow"</t>
  </si>
  <si>
    <t>Cost for plant trials and external scale up ('000 EUR)</t>
  </si>
  <si>
    <t xml:space="preserve">R&amp;D hours </t>
  </si>
  <si>
    <t>R&amp;D cost ('000 EUR)</t>
  </si>
  <si>
    <t>External / additional R&amp;D costs ('000 EUR)</t>
  </si>
  <si>
    <t>Income from subsidizing (negative value) ('000 EUR)</t>
  </si>
  <si>
    <t>Marketing and TS costs for the projects ('000 EUR)</t>
  </si>
  <si>
    <t>Value of R&amp;D costs capitalized</t>
  </si>
  <si>
    <t>Patent costs ongoing ('000 EUR)</t>
  </si>
  <si>
    <t>Investments in R&amp;D equipment ('000 EUR)</t>
  </si>
  <si>
    <t>Value of Patent application costs capitalized</t>
  </si>
  <si>
    <t>CF lost without Project</t>
  </si>
  <si>
    <t>Range 0-100; 100 = business would have been kept, 0 business would have been lost</t>
  </si>
  <si>
    <t>Graph 1: lost CF</t>
  </si>
  <si>
    <t>Graph2: CF result</t>
  </si>
  <si>
    <t>Graph3: CF generated by project</t>
  </si>
  <si>
    <t>CUMULATED  Discounted "lost cash flow"</t>
  </si>
  <si>
    <t xml:space="preserve">Discounted "lost cash flow" </t>
  </si>
  <si>
    <t>TOTAL production cost difference (theoretical EBITDA gain) ('000 EUR)</t>
  </si>
  <si>
    <t>Incremental EBITDA development without project</t>
  </si>
  <si>
    <t>Incremental EBITDA generated by the project</t>
  </si>
  <si>
    <t>Effective incremental EBITDA change in P&amp;L</t>
  </si>
  <si>
    <t>38a</t>
  </si>
  <si>
    <t>38b</t>
  </si>
  <si>
    <t>BLRE</t>
  </si>
  <si>
    <t>VA lost through substituting/losing existing business ('000 EUR)</t>
  </si>
  <si>
    <t>NPV Calculation of R&amp;D projects (V4)</t>
  </si>
  <si>
    <t>Very fast setting system for veneering</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</si>
</sst>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0"/>
  </numFmts>
  <fonts count="47">
    <font>
      <sz val="10"/>
      <name val="Arial"/>
      <family val="0"/>
    </font>
    <font>
      <b/>
      <sz val="14"/>
      <name val="Arial"/>
      <family val="2"/>
    </font>
    <font>
      <b/>
      <sz val="10"/>
      <name val="Arial"/>
      <family val="2"/>
    </font>
    <font>
      <sz val="8"/>
      <name val="Tahoma"/>
      <family val="0"/>
    </font>
    <font>
      <b/>
      <sz val="8"/>
      <name val="Tahoma"/>
      <family val="0"/>
    </font>
    <font>
      <b/>
      <sz val="16"/>
      <name val="Arial"/>
      <family val="2"/>
    </font>
    <font>
      <sz val="16"/>
      <name val="Arial"/>
      <family val="2"/>
    </font>
    <font>
      <b/>
      <sz val="10"/>
      <color indexed="55"/>
      <name val="Arial"/>
      <family val="2"/>
    </font>
    <font>
      <sz val="10"/>
      <color indexed="55"/>
      <name val="Arial"/>
      <family val="2"/>
    </font>
    <font>
      <sz val="12"/>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2"/>
      <color indexed="8"/>
      <name val="Arial"/>
      <family val="0"/>
    </font>
    <font>
      <b/>
      <sz val="15.25"/>
      <color indexed="8"/>
      <name val="Arial"/>
      <family val="0"/>
    </font>
    <font>
      <sz val="12"/>
      <color theme="1"/>
      <name val="Calibri"/>
      <family val="2"/>
    </font>
    <font>
      <sz val="12"/>
      <color theme="0"/>
      <name val="Calibri"/>
      <family val="2"/>
    </font>
    <font>
      <b/>
      <sz val="12"/>
      <color rgb="FFFA7D00"/>
      <name val="Calibri"/>
      <family val="2"/>
    </font>
    <font>
      <sz val="12"/>
      <color rgb="FF9C0006"/>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b/>
      <sz val="12"/>
      <color theme="0"/>
      <name val="Calibri"/>
      <family val="2"/>
    </font>
    <font>
      <sz val="12"/>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2"/>
      <color theme="1"/>
      <name val="Calibri"/>
      <family val="2"/>
    </font>
    <font>
      <b/>
      <sz val="12"/>
      <color rgb="FF3F3F3F"/>
      <name val="Calibri"/>
      <family val="2"/>
    </font>
    <font>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1" applyNumberFormat="0" applyAlignment="0" applyProtection="0"/>
    <xf numFmtId="0" fontId="36" fillId="0" borderId="2" applyNumberFormat="0" applyFill="0" applyAlignment="0" applyProtection="0"/>
    <xf numFmtId="43" fontId="0" fillId="0" borderId="0" applyFont="0" applyFill="0" applyBorder="0" applyAlignment="0" applyProtection="0"/>
    <xf numFmtId="0" fontId="37" fillId="24" borderId="3" applyNumberFormat="0" applyAlignment="0" applyProtection="0"/>
    <xf numFmtId="0" fontId="0" fillId="25" borderId="4" applyNumberFormat="0" applyFont="0" applyAlignment="0" applyProtection="0"/>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41"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cellStyleXfs>
  <cellXfs count="86">
    <xf numFmtId="0" fontId="0" fillId="0" borderId="0" xfId="0" applyAlignment="1">
      <alignment/>
    </xf>
    <xf numFmtId="0" fontId="1"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2" fillId="0" borderId="0" xfId="0" applyFont="1" applyBorder="1" applyAlignment="1">
      <alignment/>
    </xf>
    <xf numFmtId="0" fontId="2" fillId="0" borderId="11" xfId="0" applyFont="1" applyBorder="1" applyAlignment="1">
      <alignment/>
    </xf>
    <xf numFmtId="0" fontId="2" fillId="0" borderId="10" xfId="0" applyFont="1" applyBorder="1" applyAlignment="1">
      <alignment/>
    </xf>
    <xf numFmtId="3" fontId="2" fillId="0" borderId="0" xfId="0" applyNumberFormat="1" applyFont="1" applyBorder="1" applyAlignment="1">
      <alignment/>
    </xf>
    <xf numFmtId="3" fontId="2" fillId="0" borderId="10" xfId="0" applyNumberFormat="1" applyFont="1" applyBorder="1" applyAlignment="1">
      <alignment/>
    </xf>
    <xf numFmtId="0" fontId="2" fillId="0" borderId="0" xfId="0" applyFont="1" applyAlignment="1">
      <alignment/>
    </xf>
    <xf numFmtId="3" fontId="0" fillId="0" borderId="0" xfId="0" applyNumberFormat="1" applyBorder="1" applyAlignment="1">
      <alignment/>
    </xf>
    <xf numFmtId="3" fontId="0" fillId="0" borderId="10" xfId="0" applyNumberFormat="1" applyBorder="1" applyAlignment="1">
      <alignment/>
    </xf>
    <xf numFmtId="0" fontId="2" fillId="0" borderId="15" xfId="0" applyFont="1" applyBorder="1" applyAlignment="1">
      <alignment/>
    </xf>
    <xf numFmtId="0" fontId="2" fillId="0" borderId="16" xfId="0" applyFont="1" applyBorder="1" applyAlignment="1">
      <alignment/>
    </xf>
    <xf numFmtId="3" fontId="2" fillId="0" borderId="16" xfId="0" applyNumberFormat="1" applyFont="1" applyBorder="1" applyAlignment="1">
      <alignment/>
    </xf>
    <xf numFmtId="3" fontId="2" fillId="0" borderId="17" xfId="0" applyNumberFormat="1" applyFont="1" applyBorder="1" applyAlignment="1">
      <alignment/>
    </xf>
    <xf numFmtId="0" fontId="0" fillId="0" borderId="12" xfId="0"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2" fillId="0" borderId="18" xfId="0" applyFont="1" applyBorder="1" applyAlignment="1">
      <alignment/>
    </xf>
    <xf numFmtId="0" fontId="2" fillId="0" borderId="19" xfId="0" applyFont="1" applyBorder="1" applyAlignment="1">
      <alignment/>
    </xf>
    <xf numFmtId="3" fontId="0" fillId="0" borderId="19" xfId="0" applyNumberFormat="1"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24" xfId="0" applyFont="1" applyBorder="1" applyAlignment="1">
      <alignment/>
    </xf>
    <xf numFmtId="0" fontId="2" fillId="0" borderId="25" xfId="0"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0" fillId="0" borderId="19" xfId="0" applyBorder="1" applyAlignment="1">
      <alignment/>
    </xf>
    <xf numFmtId="0" fontId="2" fillId="0" borderId="11" xfId="0" applyFont="1" applyBorder="1" applyAlignment="1">
      <alignment horizontal="left"/>
    </xf>
    <xf numFmtId="9" fontId="0" fillId="0" borderId="0" xfId="0" applyNumberFormat="1" applyFill="1" applyBorder="1" applyAlignment="1">
      <alignment horizontal="center"/>
    </xf>
    <xf numFmtId="3" fontId="2" fillId="33" borderId="0" xfId="0" applyNumberFormat="1" applyFont="1" applyFill="1" applyBorder="1" applyAlignment="1">
      <alignment/>
    </xf>
    <xf numFmtId="3" fontId="2" fillId="33" borderId="10" xfId="0" applyNumberFormat="1" applyFont="1" applyFill="1" applyBorder="1" applyAlignment="1">
      <alignment/>
    </xf>
    <xf numFmtId="3" fontId="0" fillId="34" borderId="0" xfId="0" applyNumberFormat="1" applyFill="1" applyBorder="1" applyAlignment="1" applyProtection="1">
      <alignment/>
      <protection locked="0"/>
    </xf>
    <xf numFmtId="3" fontId="0" fillId="34" borderId="10" xfId="0" applyNumberFormat="1" applyFill="1" applyBorder="1" applyAlignment="1" applyProtection="1">
      <alignment/>
      <protection locked="0"/>
    </xf>
    <xf numFmtId="3" fontId="0" fillId="35" borderId="0" xfId="0" applyNumberFormat="1" applyFill="1" applyBorder="1" applyAlignment="1" applyProtection="1">
      <alignment/>
      <protection locked="0"/>
    </xf>
    <xf numFmtId="3" fontId="0" fillId="35" borderId="10" xfId="0" applyNumberFormat="1" applyFill="1" applyBorder="1" applyAlignment="1" applyProtection="1">
      <alignment/>
      <protection locked="0"/>
    </xf>
    <xf numFmtId="0" fontId="0" fillId="0" borderId="0" xfId="0" applyFill="1" applyAlignment="1">
      <alignment/>
    </xf>
    <xf numFmtId="3" fontId="0" fillId="0" borderId="0" xfId="0" applyNumberFormat="1" applyFill="1" applyBorder="1" applyAlignment="1" applyProtection="1">
      <alignment/>
      <protection/>
    </xf>
    <xf numFmtId="3" fontId="0" fillId="0" borderId="10" xfId="0" applyNumberFormat="1" applyFill="1" applyBorder="1" applyAlignment="1" applyProtection="1">
      <alignment/>
      <protection/>
    </xf>
    <xf numFmtId="0" fontId="0" fillId="0" borderId="0" xfId="0" applyFill="1" applyBorder="1" applyAlignment="1">
      <alignment/>
    </xf>
    <xf numFmtId="0" fontId="5" fillId="0" borderId="11" xfId="0" applyFont="1" applyBorder="1" applyAlignment="1">
      <alignment/>
    </xf>
    <xf numFmtId="0" fontId="5" fillId="0" borderId="0" xfId="0" applyFont="1" applyBorder="1" applyAlignment="1">
      <alignment/>
    </xf>
    <xf numFmtId="0" fontId="6" fillId="0" borderId="0" xfId="0" applyFont="1" applyBorder="1" applyAlignment="1">
      <alignment/>
    </xf>
    <xf numFmtId="3" fontId="5" fillId="0" borderId="0" xfId="0" applyNumberFormat="1" applyFont="1" applyBorder="1" applyAlignment="1">
      <alignment/>
    </xf>
    <xf numFmtId="0" fontId="6" fillId="0" borderId="0" xfId="0" applyFont="1" applyAlignment="1">
      <alignment/>
    </xf>
    <xf numFmtId="3" fontId="5" fillId="0" borderId="0" xfId="0" applyNumberFormat="1" applyFont="1" applyBorder="1" applyAlignment="1">
      <alignment horizontal="right"/>
    </xf>
    <xf numFmtId="0" fontId="6" fillId="0" borderId="10" xfId="0" applyFont="1" applyBorder="1" applyAlignment="1">
      <alignment/>
    </xf>
    <xf numFmtId="9" fontId="6" fillId="0" borderId="0" xfId="0" applyNumberFormat="1" applyFont="1" applyBorder="1" applyAlignment="1">
      <alignment/>
    </xf>
    <xf numFmtId="186" fontId="5" fillId="0" borderId="0" xfId="0" applyNumberFormat="1" applyFont="1" applyBorder="1" applyAlignment="1">
      <alignment horizontal="right"/>
    </xf>
    <xf numFmtId="0" fontId="5" fillId="36" borderId="17" xfId="0" applyFont="1" applyFill="1" applyBorder="1" applyAlignment="1" applyProtection="1">
      <alignment horizontal="center" vertical="center"/>
      <protection locked="0"/>
    </xf>
    <xf numFmtId="0" fontId="6" fillId="0" borderId="0" xfId="0" applyFont="1" applyAlignment="1">
      <alignment horizontal="center" vertical="center"/>
    </xf>
    <xf numFmtId="0" fontId="5" fillId="36" borderId="0" xfId="0" applyFont="1" applyFill="1" applyBorder="1" applyAlignment="1" applyProtection="1">
      <alignment horizontal="center"/>
      <protection locked="0"/>
    </xf>
    <xf numFmtId="0" fontId="2" fillId="0" borderId="0" xfId="0" applyFont="1" applyAlignment="1">
      <alignment horizontal="center" vertical="center"/>
    </xf>
    <xf numFmtId="9" fontId="0" fillId="0" borderId="0" xfId="0" applyNumberFormat="1" applyFill="1" applyBorder="1" applyAlignment="1" applyProtection="1">
      <alignment horizontal="center"/>
      <protection/>
    </xf>
    <xf numFmtId="3" fontId="0" fillId="36" borderId="0" xfId="0" applyNumberFormat="1" applyFill="1" applyBorder="1" applyAlignment="1" applyProtection="1">
      <alignment/>
      <protection locked="0"/>
    </xf>
    <xf numFmtId="0" fontId="0" fillId="0" borderId="16" xfId="0" applyBorder="1" applyAlignment="1">
      <alignment horizontal="center" vertical="center"/>
    </xf>
    <xf numFmtId="0" fontId="5" fillId="0" borderId="0"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3" fontId="2" fillId="0" borderId="0" xfId="0" applyNumberFormat="1" applyFont="1" applyFill="1" applyBorder="1" applyAlignment="1">
      <alignment/>
    </xf>
    <xf numFmtId="3" fontId="2" fillId="0" borderId="1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3" fontId="8" fillId="0" borderId="0" xfId="0" applyNumberFormat="1" applyFont="1" applyBorder="1" applyAlignment="1">
      <alignment/>
    </xf>
    <xf numFmtId="0" fontId="7" fillId="0" borderId="0" xfId="0" applyFont="1" applyBorder="1" applyAlignment="1">
      <alignment horizontal="center" vertical="center"/>
    </xf>
    <xf numFmtId="3" fontId="7" fillId="0" borderId="0" xfId="0" applyNumberFormat="1" applyFont="1" applyBorder="1" applyAlignment="1">
      <alignment/>
    </xf>
    <xf numFmtId="0" fontId="5" fillId="36" borderId="16" xfId="0" applyFont="1" applyFill="1" applyBorder="1" applyAlignment="1" applyProtection="1">
      <alignment horizontal="center" vertical="center"/>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Cumulated Discounted "Cash Flow"</a:t>
            </a:r>
          </a:p>
        </c:rich>
      </c:tx>
      <c:layout>
        <c:manualLayout>
          <c:xMode val="factor"/>
          <c:yMode val="factor"/>
          <c:x val="-0.00175"/>
          <c:y val="0"/>
        </c:manualLayout>
      </c:layout>
      <c:spPr>
        <a:noFill/>
        <a:ln>
          <a:noFill/>
        </a:ln>
      </c:spPr>
    </c:title>
    <c:plotArea>
      <c:layout>
        <c:manualLayout>
          <c:xMode val="edge"/>
          <c:yMode val="edge"/>
          <c:x val="0.0215"/>
          <c:y val="0.11875"/>
          <c:w val="0.97175"/>
          <c:h val="0.856"/>
        </c:manualLayout>
      </c:layout>
      <c:lineChart>
        <c:grouping val="standard"/>
        <c:varyColors val="0"/>
        <c:ser>
          <c:idx val="0"/>
          <c:order val="0"/>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'NPV calculation'!$H$3:$Q$3</c:f>
              <c:numCache/>
            </c:numRef>
          </c:cat>
          <c:val>
            <c:numRef>
              <c:f>'NPV calculation'!$H$83:$Q$83</c:f>
              <c:numCache/>
            </c:numRef>
          </c:val>
          <c:smooth val="0"/>
        </c:ser>
        <c:ser>
          <c:idx val="1"/>
          <c:order val="1"/>
          <c:spPr>
            <a:ln w="38100">
              <a:solidFill>
                <a:srgbClr val="DD080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'NPV calculation'!$H$131:$Q$131</c:f>
              <c:numCache/>
            </c:numRef>
          </c:val>
          <c:smooth val="0"/>
        </c:ser>
        <c:ser>
          <c:idx val="2"/>
          <c:order val="2"/>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val>
            <c:numRef>
              <c:f>'NPV calculation'!$H$132:$Q$132</c:f>
              <c:numCache/>
            </c:numRef>
          </c:val>
          <c:smooth val="0"/>
        </c:ser>
        <c:marker val="1"/>
        <c:axId val="14157440"/>
        <c:axId val="60308097"/>
      </c:lineChart>
      <c:catAx>
        <c:axId val="14157440"/>
        <c:scaling>
          <c:orientation val="minMax"/>
        </c:scaling>
        <c:axPos val="b"/>
        <c:delete val="0"/>
        <c:numFmt formatCode="General" sourceLinked="1"/>
        <c:majorTickMark val="out"/>
        <c:minorTickMark val="none"/>
        <c:tickLblPos val="nextTo"/>
        <c:spPr>
          <a:ln w="3175">
            <a:solidFill>
              <a:srgbClr val="000000"/>
            </a:solidFill>
          </a:ln>
        </c:spPr>
        <c:crossAx val="60308097"/>
        <c:crosses val="autoZero"/>
        <c:auto val="1"/>
        <c:lblOffset val="100"/>
        <c:tickLblSkip val="1"/>
        <c:noMultiLvlLbl val="0"/>
      </c:catAx>
      <c:valAx>
        <c:axId val="6030809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'000 EUR</a:t>
                </a:r>
              </a:p>
            </c:rich>
          </c:tx>
          <c:layout>
            <c:manualLayout>
              <c:xMode val="factor"/>
              <c:yMode val="factor"/>
              <c:x val="-0.00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574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cdr:x>
      <cdr:y>0.09175</cdr:y>
    </cdr:from>
    <cdr:to>
      <cdr:x>0.93375</cdr:x>
      <cdr:y>0.13375</cdr:y>
    </cdr:to>
    <cdr:sp>
      <cdr:nvSpPr>
        <cdr:cNvPr id="1" name="Text Box 1"/>
        <cdr:cNvSpPr txBox="1">
          <a:spLocks noChangeArrowheads="1"/>
        </cdr:cNvSpPr>
      </cdr:nvSpPr>
      <cdr:spPr>
        <a:xfrm>
          <a:off x="10372725" y="419100"/>
          <a:ext cx="1181100" cy="190500"/>
        </a:xfrm>
        <a:prstGeom prst="rect">
          <a:avLst/>
        </a:prstGeom>
        <a:noFill/>
        <a:ln w="9525" cmpd="sng">
          <a:noFill/>
        </a:ln>
      </cdr:spPr>
      <c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Cum DCF resulting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92</xdr:row>
      <xdr:rowOff>28575</xdr:rowOff>
    </xdr:from>
    <xdr:to>
      <xdr:col>17</xdr:col>
      <xdr:colOff>0</xdr:colOff>
      <xdr:row>120</xdr:row>
      <xdr:rowOff>85725</xdr:rowOff>
    </xdr:to>
    <xdr:graphicFrame>
      <xdr:nvGraphicFramePr>
        <xdr:cNvPr id="1" name="Diagram 1"/>
        <xdr:cNvGraphicFramePr/>
      </xdr:nvGraphicFramePr>
      <xdr:xfrm>
        <a:off x="409575" y="15697200"/>
        <a:ext cx="12382500" cy="4591050"/>
      </xdr:xfrm>
      <a:graphic>
        <a:graphicData uri="http://schemas.openxmlformats.org/drawingml/2006/chart">
          <c:chart xmlns:c="http://schemas.openxmlformats.org/drawingml/2006/chart" r:id="rId1"/>
        </a:graphicData>
      </a:graphic>
    </xdr:graphicFrame>
    <xdr:clientData/>
  </xdr:twoCellAnchor>
  <xdr:twoCellAnchor>
    <xdr:from>
      <xdr:col>7</xdr:col>
      <xdr:colOff>38100</xdr:colOff>
      <xdr:row>96</xdr:row>
      <xdr:rowOff>57150</xdr:rowOff>
    </xdr:from>
    <xdr:to>
      <xdr:col>7</xdr:col>
      <xdr:colOff>676275</xdr:colOff>
      <xdr:row>96</xdr:row>
      <xdr:rowOff>57150</xdr:rowOff>
    </xdr:to>
    <xdr:sp>
      <xdr:nvSpPr>
        <xdr:cNvPr id="2" name="Line 21"/>
        <xdr:cNvSpPr>
          <a:spLocks/>
        </xdr:cNvSpPr>
      </xdr:nvSpPr>
      <xdr:spPr>
        <a:xfrm>
          <a:off x="5210175" y="16373475"/>
          <a:ext cx="638175" cy="0"/>
        </a:xfrm>
        <a:prstGeom prst="line">
          <a:avLst/>
        </a:prstGeom>
        <a:noFill/>
        <a:ln w="25400" cmpd="sng">
          <a:solidFill>
            <a:srgbClr val="DD080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1533525</xdr:colOff>
      <xdr:row>185</xdr:row>
      <xdr:rowOff>9525</xdr:rowOff>
    </xdr:from>
    <xdr:to>
      <xdr:col>5</xdr:col>
      <xdr:colOff>2057400</xdr:colOff>
      <xdr:row>185</xdr:row>
      <xdr:rowOff>9525</xdr:rowOff>
    </xdr:to>
    <xdr:sp>
      <xdr:nvSpPr>
        <xdr:cNvPr id="3" name="Line 22"/>
        <xdr:cNvSpPr>
          <a:spLocks/>
        </xdr:cNvSpPr>
      </xdr:nvSpPr>
      <xdr:spPr>
        <a:xfrm>
          <a:off x="3476625" y="30689550"/>
          <a:ext cx="523875" cy="0"/>
        </a:xfrm>
        <a:prstGeom prst="line">
          <a:avLst/>
        </a:prstGeom>
        <a:noFill/>
        <a:ln w="25400" cmpd="sng">
          <a:solidFill>
            <a:srgbClr val="DD080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96</xdr:row>
      <xdr:rowOff>38100</xdr:rowOff>
    </xdr:from>
    <xdr:to>
      <xdr:col>14</xdr:col>
      <xdr:colOff>152400</xdr:colOff>
      <xdr:row>96</xdr:row>
      <xdr:rowOff>38100</xdr:rowOff>
    </xdr:to>
    <xdr:sp>
      <xdr:nvSpPr>
        <xdr:cNvPr id="4" name="Line 23"/>
        <xdr:cNvSpPr>
          <a:spLocks/>
        </xdr:cNvSpPr>
      </xdr:nvSpPr>
      <xdr:spPr>
        <a:xfrm flipV="1">
          <a:off x="10020300" y="16354425"/>
          <a:ext cx="638175" cy="0"/>
        </a:xfrm>
        <a:prstGeom prst="line">
          <a:avLst/>
        </a:prstGeom>
        <a:noFill/>
        <a:ln w="25400"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96</xdr:row>
      <xdr:rowOff>57150</xdr:rowOff>
    </xdr:from>
    <xdr:to>
      <xdr:col>5</xdr:col>
      <xdr:colOff>219075</xdr:colOff>
      <xdr:row>96</xdr:row>
      <xdr:rowOff>57150</xdr:rowOff>
    </xdr:to>
    <xdr:sp>
      <xdr:nvSpPr>
        <xdr:cNvPr id="5" name="Line 24"/>
        <xdr:cNvSpPr>
          <a:spLocks/>
        </xdr:cNvSpPr>
      </xdr:nvSpPr>
      <xdr:spPr>
        <a:xfrm>
          <a:off x="1533525" y="16373475"/>
          <a:ext cx="628650" cy="0"/>
        </a:xfrm>
        <a:prstGeom prst="line">
          <a:avLst/>
        </a:prstGeom>
        <a:noFill/>
        <a:ln w="25400" cmpd="sng">
          <a:solidFill>
            <a:srgbClr val="006411"/>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342900</xdr:colOff>
      <xdr:row>95</xdr:row>
      <xdr:rowOff>104775</xdr:rowOff>
    </xdr:from>
    <xdr:ext cx="1724025" cy="219075"/>
    <xdr:sp>
      <xdr:nvSpPr>
        <xdr:cNvPr id="6" name="Text Box 25"/>
        <xdr:cNvSpPr txBox="1">
          <a:spLocks noChangeArrowheads="1"/>
        </xdr:cNvSpPr>
      </xdr:nvSpPr>
      <xdr:spPr>
        <a:xfrm>
          <a:off x="2286000" y="16259175"/>
          <a:ext cx="1724025" cy="219075"/>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Cum DCF created by project</a:t>
          </a:r>
        </a:p>
      </xdr:txBody>
    </xdr:sp>
    <xdr:clientData/>
  </xdr:oneCellAnchor>
  <xdr:oneCellAnchor>
    <xdr:from>
      <xdr:col>8</xdr:col>
      <xdr:colOff>152400</xdr:colOff>
      <xdr:row>95</xdr:row>
      <xdr:rowOff>85725</xdr:rowOff>
    </xdr:from>
    <xdr:ext cx="1790700" cy="209550"/>
    <xdr:sp>
      <xdr:nvSpPr>
        <xdr:cNvPr id="7" name="Text Box 26"/>
        <xdr:cNvSpPr txBox="1">
          <a:spLocks noChangeArrowheads="1"/>
        </xdr:cNvSpPr>
      </xdr:nvSpPr>
      <xdr:spPr>
        <a:xfrm>
          <a:off x="6086475" y="16240125"/>
          <a:ext cx="1790700" cy="209550"/>
        </a:xfrm>
        <a:prstGeom prst="rect">
          <a:avLst/>
        </a:prstGeom>
        <a:noFill/>
        <a:ln w="9525" cmpd="sng">
          <a:noFill/>
        </a:ln>
      </xdr:spPr>
      <xdr:txBody>
        <a:bodyPr vertOverflow="clip" wrap="square" lIns="18288" tIns="22860" rIns="0" bIns="0">
          <a:spAutoFit/>
        </a:bodyPr>
        <a:p>
          <a:pPr algn="l">
            <a:defRPr/>
          </a:pPr>
          <a:r>
            <a:rPr lang="en-US" cap="none" sz="1200" b="0" i="0" u="none" baseline="0">
              <a:solidFill>
                <a:srgbClr val="000000"/>
              </a:solidFill>
              <a:latin typeface="Arial"/>
              <a:ea typeface="Arial"/>
              <a:cs typeface="Arial"/>
            </a:rPr>
            <a:t>Cum DCF loss without project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X133"/>
  <sheetViews>
    <sheetView showZeros="0" tabSelected="1" zoomScale="125" zoomScaleNormal="125" workbookViewId="0" topLeftCell="A1">
      <pane ySplit="3" topLeftCell="BM4" activePane="bottomLeft" state="frozen"/>
      <selection pane="topLeft" activeCell="A1" sqref="A1"/>
      <selection pane="bottomLeft" activeCell="H1" sqref="H1:O1"/>
    </sheetView>
  </sheetViews>
  <sheetFormatPr defaultColWidth="11.57421875" defaultRowHeight="12.75"/>
  <cols>
    <col min="1" max="1" width="6.140625" style="68" customWidth="1"/>
    <col min="2" max="3" width="2.28125" style="0" customWidth="1"/>
    <col min="4" max="4" width="2.00390625" style="0" customWidth="1"/>
    <col min="5" max="5" width="16.421875" style="0" customWidth="1"/>
    <col min="6" max="6" width="45.7109375" style="0" customWidth="1"/>
    <col min="7" max="7" width="2.7109375" style="0" customWidth="1"/>
    <col min="8" max="16384" width="11.421875" style="0" customWidth="1"/>
  </cols>
  <sheetData>
    <row r="1" spans="1:24" s="66" customFormat="1" ht="22.5" customHeight="1">
      <c r="A1" s="73">
        <v>1</v>
      </c>
      <c r="B1" s="74" t="s">
        <v>65</v>
      </c>
      <c r="C1" s="75"/>
      <c r="D1" s="75"/>
      <c r="E1" s="76"/>
      <c r="F1" s="77"/>
      <c r="G1" s="77"/>
      <c r="H1" s="85" t="s">
        <v>66</v>
      </c>
      <c r="I1" s="85"/>
      <c r="J1" s="85"/>
      <c r="K1" s="85"/>
      <c r="L1" s="85"/>
      <c r="M1" s="85"/>
      <c r="N1" s="85"/>
      <c r="O1" s="85"/>
      <c r="P1" s="71"/>
      <c r="Q1" s="65" t="s">
        <v>63</v>
      </c>
      <c r="R1" s="72"/>
      <c r="S1" s="72"/>
      <c r="T1" s="72"/>
      <c r="U1" s="72"/>
      <c r="V1" s="72"/>
      <c r="W1" s="72"/>
      <c r="X1" s="72"/>
    </row>
    <row r="2" spans="1:17" s="4" customFormat="1" ht="24" customHeight="1">
      <c r="A2" s="68">
        <v>2</v>
      </c>
      <c r="B2" s="44" t="s">
        <v>19</v>
      </c>
      <c r="C2" s="1"/>
      <c r="D2" s="1"/>
      <c r="E2" s="3"/>
      <c r="F2" s="67"/>
      <c r="G2" s="3"/>
      <c r="H2" s="3">
        <v>-4</v>
      </c>
      <c r="I2" s="3">
        <v>-3</v>
      </c>
      <c r="J2" s="3">
        <v>-2</v>
      </c>
      <c r="K2" s="3">
        <v>-1</v>
      </c>
      <c r="L2" s="3" t="s">
        <v>0</v>
      </c>
      <c r="M2" s="3">
        <v>1</v>
      </c>
      <c r="N2" s="3">
        <v>2</v>
      </c>
      <c r="O2" s="3">
        <v>3</v>
      </c>
      <c r="P2" s="3">
        <v>4</v>
      </c>
      <c r="Q2" s="2">
        <v>5</v>
      </c>
    </row>
    <row r="3" spans="1:17" s="8" customFormat="1" ht="12.75">
      <c r="A3" s="68"/>
      <c r="B3" s="5"/>
      <c r="C3" s="6"/>
      <c r="D3" s="6"/>
      <c r="E3" s="6"/>
      <c r="F3" s="6"/>
      <c r="G3" s="6"/>
      <c r="H3" s="6">
        <v>2001</v>
      </c>
      <c r="I3" s="6">
        <v>2002</v>
      </c>
      <c r="J3" s="6">
        <v>2003</v>
      </c>
      <c r="K3" s="6">
        <v>2004</v>
      </c>
      <c r="L3" s="6">
        <v>2005</v>
      </c>
      <c r="M3" s="6">
        <v>2006</v>
      </c>
      <c r="N3" s="6">
        <v>2007</v>
      </c>
      <c r="O3" s="6">
        <v>2008</v>
      </c>
      <c r="P3" s="6">
        <v>2009</v>
      </c>
      <c r="Q3" s="7">
        <v>2010</v>
      </c>
    </row>
    <row r="4" spans="2:17" ht="12.75">
      <c r="B4" s="9" t="s">
        <v>1</v>
      </c>
      <c r="C4" s="10"/>
      <c r="D4" s="10"/>
      <c r="E4" s="10"/>
      <c r="F4" s="10"/>
      <c r="G4" s="10"/>
      <c r="H4" s="10"/>
      <c r="I4" s="10"/>
      <c r="J4" s="10"/>
      <c r="K4" s="10"/>
      <c r="L4" s="10"/>
      <c r="M4" s="10"/>
      <c r="N4" s="10"/>
      <c r="O4" s="10"/>
      <c r="P4" s="10"/>
      <c r="Q4" s="11"/>
    </row>
    <row r="5" spans="2:17" ht="12.75">
      <c r="B5" s="12"/>
      <c r="C5" s="13"/>
      <c r="D5" s="13"/>
      <c r="E5" s="13"/>
      <c r="F5" s="13"/>
      <c r="G5" s="13"/>
      <c r="H5" s="13"/>
      <c r="I5" s="13"/>
      <c r="J5" s="13"/>
      <c r="K5" s="13"/>
      <c r="L5" s="13"/>
      <c r="M5" s="13"/>
      <c r="N5" s="13"/>
      <c r="O5" s="13"/>
      <c r="P5" s="13"/>
      <c r="Q5" s="14"/>
    </row>
    <row r="6" spans="2:17" ht="12.75">
      <c r="B6" s="12"/>
      <c r="C6" s="15" t="s">
        <v>20</v>
      </c>
      <c r="D6" s="15"/>
      <c r="E6" s="13"/>
      <c r="F6" s="13"/>
      <c r="G6" s="13"/>
      <c r="H6" s="13"/>
      <c r="I6" s="13"/>
      <c r="J6" s="13"/>
      <c r="K6" s="13"/>
      <c r="L6" s="13"/>
      <c r="M6" s="13"/>
      <c r="N6" s="13"/>
      <c r="O6" s="13"/>
      <c r="P6" s="13"/>
      <c r="Q6" s="14"/>
    </row>
    <row r="7" spans="2:17" ht="12.75">
      <c r="B7" s="12"/>
      <c r="C7" s="13"/>
      <c r="D7" s="13"/>
      <c r="E7" s="13"/>
      <c r="F7" s="13"/>
      <c r="G7" s="13"/>
      <c r="H7" s="13"/>
      <c r="I7" s="13"/>
      <c r="J7" s="13"/>
      <c r="K7" s="13"/>
      <c r="L7" s="13"/>
      <c r="M7" s="13"/>
      <c r="N7" s="13"/>
      <c r="O7" s="13"/>
      <c r="P7" s="13"/>
      <c r="Q7" s="14"/>
    </row>
    <row r="8" spans="1:17" ht="12.75">
      <c r="A8" s="68">
        <v>3</v>
      </c>
      <c r="B8" s="12"/>
      <c r="C8" s="13"/>
      <c r="D8" s="13" t="s">
        <v>24</v>
      </c>
      <c r="E8" s="13"/>
      <c r="F8" s="13"/>
      <c r="G8" s="13"/>
      <c r="H8" s="48"/>
      <c r="I8" s="48"/>
      <c r="J8" s="48"/>
      <c r="K8" s="48"/>
      <c r="L8" s="48"/>
      <c r="M8" s="48">
        <v>300</v>
      </c>
      <c r="N8" s="48">
        <v>600</v>
      </c>
      <c r="O8" s="48">
        <v>800</v>
      </c>
      <c r="P8" s="48">
        <v>1000</v>
      </c>
      <c r="Q8" s="49">
        <v>1000</v>
      </c>
    </row>
    <row r="9" spans="1:17" ht="12.75">
      <c r="A9" s="68">
        <v>4</v>
      </c>
      <c r="B9" s="12"/>
      <c r="C9" s="13"/>
      <c r="D9" s="13" t="s">
        <v>2</v>
      </c>
      <c r="E9" s="13"/>
      <c r="F9" s="13"/>
      <c r="G9" s="13"/>
      <c r="H9" s="48"/>
      <c r="I9" s="48"/>
      <c r="J9" s="48"/>
      <c r="K9" s="48"/>
      <c r="L9" s="48"/>
      <c r="M9" s="48">
        <v>350</v>
      </c>
      <c r="N9" s="48">
        <v>350</v>
      </c>
      <c r="O9" s="48">
        <v>350</v>
      </c>
      <c r="P9" s="48">
        <v>350</v>
      </c>
      <c r="Q9" s="49">
        <v>350</v>
      </c>
    </row>
    <row r="10" spans="1:17" s="20" customFormat="1" ht="12.75">
      <c r="A10" s="68">
        <v>5</v>
      </c>
      <c r="B10" s="16"/>
      <c r="C10" s="15"/>
      <c r="D10" s="15" t="s">
        <v>3</v>
      </c>
      <c r="E10" s="15"/>
      <c r="F10" s="15"/>
      <c r="G10" s="15"/>
      <c r="H10" s="18">
        <f aca="true" t="shared" si="0" ref="H10:Q10">+H9*H8/1000</f>
        <v>0</v>
      </c>
      <c r="I10" s="18">
        <f t="shared" si="0"/>
        <v>0</v>
      </c>
      <c r="J10" s="18">
        <f t="shared" si="0"/>
        <v>0</v>
      </c>
      <c r="K10" s="18">
        <f t="shared" si="0"/>
        <v>0</v>
      </c>
      <c r="L10" s="18">
        <f t="shared" si="0"/>
        <v>0</v>
      </c>
      <c r="M10" s="18">
        <f t="shared" si="0"/>
        <v>105</v>
      </c>
      <c r="N10" s="18">
        <f t="shared" si="0"/>
        <v>210</v>
      </c>
      <c r="O10" s="18">
        <f t="shared" si="0"/>
        <v>280</v>
      </c>
      <c r="P10" s="18">
        <f t="shared" si="0"/>
        <v>350</v>
      </c>
      <c r="Q10" s="19">
        <f t="shared" si="0"/>
        <v>350</v>
      </c>
    </row>
    <row r="11" spans="2:17" ht="12.75">
      <c r="B11" s="12"/>
      <c r="C11" s="13"/>
      <c r="D11" s="13"/>
      <c r="E11" s="13"/>
      <c r="F11" s="13"/>
      <c r="G11" s="13"/>
      <c r="H11" s="21"/>
      <c r="I11" s="21"/>
      <c r="J11" s="21"/>
      <c r="K11" s="21"/>
      <c r="L11" s="21"/>
      <c r="M11" s="21"/>
      <c r="N11" s="21"/>
      <c r="O11" s="21"/>
      <c r="P11" s="21"/>
      <c r="Q11" s="22"/>
    </row>
    <row r="12" spans="2:17" ht="12.75">
      <c r="B12" s="12"/>
      <c r="C12" s="15" t="s">
        <v>21</v>
      </c>
      <c r="D12" s="15"/>
      <c r="E12" s="13"/>
      <c r="F12" s="13"/>
      <c r="G12" s="13"/>
      <c r="H12" s="21"/>
      <c r="I12" s="21"/>
      <c r="J12" s="21"/>
      <c r="K12" s="21"/>
      <c r="L12" s="21"/>
      <c r="M12" s="21"/>
      <c r="N12" s="21"/>
      <c r="O12" s="21"/>
      <c r="P12" s="21"/>
      <c r="Q12" s="22"/>
    </row>
    <row r="13" spans="2:17" ht="12.75">
      <c r="B13" s="12"/>
      <c r="C13" s="13"/>
      <c r="D13" s="13"/>
      <c r="E13" s="13"/>
      <c r="F13" s="13"/>
      <c r="G13" s="13"/>
      <c r="H13" s="21"/>
      <c r="I13" s="21"/>
      <c r="J13" s="21"/>
      <c r="K13" s="21"/>
      <c r="L13" s="21"/>
      <c r="M13" s="21"/>
      <c r="N13" s="21"/>
      <c r="O13" s="21"/>
      <c r="P13" s="21"/>
      <c r="Q13" s="22"/>
    </row>
    <row r="14" spans="1:17" ht="12.75">
      <c r="A14" s="68">
        <v>6</v>
      </c>
      <c r="B14" s="12"/>
      <c r="C14" s="13"/>
      <c r="D14" s="13" t="s">
        <v>25</v>
      </c>
      <c r="E14" s="13"/>
      <c r="F14" s="13"/>
      <c r="G14" s="13"/>
      <c r="H14" s="48"/>
      <c r="I14" s="48"/>
      <c r="J14" s="48"/>
      <c r="K14" s="48"/>
      <c r="L14" s="48"/>
      <c r="M14" s="48"/>
      <c r="N14" s="48"/>
      <c r="O14" s="48"/>
      <c r="P14" s="48"/>
      <c r="Q14" s="49"/>
    </row>
    <row r="15" spans="1:17" ht="12.75">
      <c r="A15" s="68">
        <v>7</v>
      </c>
      <c r="B15" s="12"/>
      <c r="C15" s="13"/>
      <c r="D15" s="13" t="s">
        <v>2</v>
      </c>
      <c r="E15" s="13"/>
      <c r="F15" s="13"/>
      <c r="G15" s="13"/>
      <c r="H15" s="48"/>
      <c r="I15" s="48"/>
      <c r="J15" s="48"/>
      <c r="K15" s="48"/>
      <c r="L15" s="48"/>
      <c r="M15" s="48"/>
      <c r="N15" s="48"/>
      <c r="O15" s="48"/>
      <c r="P15" s="48"/>
      <c r="Q15" s="49"/>
    </row>
    <row r="16" spans="1:17" s="20" customFormat="1" ht="12.75">
      <c r="A16" s="68">
        <v>8</v>
      </c>
      <c r="B16" s="16"/>
      <c r="C16" s="15"/>
      <c r="D16" s="15" t="s">
        <v>3</v>
      </c>
      <c r="E16" s="15"/>
      <c r="F16" s="15"/>
      <c r="G16" s="15"/>
      <c r="H16" s="18">
        <f aca="true" t="shared" si="1" ref="H16:Q16">+H15*H14/1000</f>
        <v>0</v>
      </c>
      <c r="I16" s="18">
        <f t="shared" si="1"/>
        <v>0</v>
      </c>
      <c r="J16" s="18">
        <f t="shared" si="1"/>
        <v>0</v>
      </c>
      <c r="K16" s="18">
        <f t="shared" si="1"/>
        <v>0</v>
      </c>
      <c r="L16" s="18">
        <f t="shared" si="1"/>
        <v>0</v>
      </c>
      <c r="M16" s="18">
        <f t="shared" si="1"/>
        <v>0</v>
      </c>
      <c r="N16" s="18">
        <f t="shared" si="1"/>
        <v>0</v>
      </c>
      <c r="O16" s="18">
        <f t="shared" si="1"/>
        <v>0</v>
      </c>
      <c r="P16" s="18">
        <f t="shared" si="1"/>
        <v>0</v>
      </c>
      <c r="Q16" s="19">
        <f t="shared" si="1"/>
        <v>0</v>
      </c>
    </row>
    <row r="17" spans="1:17" s="20" customFormat="1" ht="12.75">
      <c r="A17" s="68"/>
      <c r="B17" s="16"/>
      <c r="C17" s="15"/>
      <c r="D17" s="15"/>
      <c r="E17" s="15"/>
      <c r="F17" s="15"/>
      <c r="G17" s="15"/>
      <c r="H17" s="18"/>
      <c r="I17" s="18"/>
      <c r="J17" s="18"/>
      <c r="K17" s="18"/>
      <c r="L17" s="18"/>
      <c r="M17" s="18"/>
      <c r="N17" s="18"/>
      <c r="O17" s="18"/>
      <c r="P17" s="18"/>
      <c r="Q17" s="19"/>
    </row>
    <row r="18" spans="2:17" ht="12.75">
      <c r="B18" s="12"/>
      <c r="C18" s="15" t="s">
        <v>22</v>
      </c>
      <c r="D18" s="15"/>
      <c r="E18" s="13"/>
      <c r="F18" s="13"/>
      <c r="G18" s="13"/>
      <c r="H18" s="21"/>
      <c r="I18" s="21"/>
      <c r="J18" s="30"/>
      <c r="K18" s="21"/>
      <c r="L18" s="21"/>
      <c r="M18" s="21"/>
      <c r="N18" s="21"/>
      <c r="O18" s="21"/>
      <c r="P18" s="21"/>
      <c r="Q18" s="22"/>
    </row>
    <row r="19" spans="2:17" ht="12.75">
      <c r="B19" s="12"/>
      <c r="C19" s="15"/>
      <c r="D19" s="15"/>
      <c r="E19" s="13" t="s">
        <v>36</v>
      </c>
      <c r="F19" s="13"/>
      <c r="G19" s="13"/>
      <c r="H19" s="21"/>
      <c r="I19" s="21"/>
      <c r="J19" s="21"/>
      <c r="K19" s="21"/>
      <c r="L19" s="21"/>
      <c r="M19" s="21"/>
      <c r="N19" s="21"/>
      <c r="O19" s="21"/>
      <c r="P19" s="21"/>
      <c r="Q19" s="22"/>
    </row>
    <row r="20" spans="2:17" ht="12.75">
      <c r="B20" s="12"/>
      <c r="C20" s="13"/>
      <c r="D20" s="13"/>
      <c r="E20" s="13"/>
      <c r="F20" s="13"/>
      <c r="G20" s="13"/>
      <c r="H20" s="21"/>
      <c r="I20" s="21"/>
      <c r="J20" s="21"/>
      <c r="K20" s="21"/>
      <c r="L20" s="21"/>
      <c r="M20" s="21"/>
      <c r="N20" s="21"/>
      <c r="O20" s="21"/>
      <c r="P20" s="21"/>
      <c r="Q20" s="22"/>
    </row>
    <row r="21" spans="1:17" ht="12.75">
      <c r="A21" s="68">
        <v>9</v>
      </c>
      <c r="B21" s="12"/>
      <c r="C21" s="13"/>
      <c r="D21" s="14" t="s">
        <v>23</v>
      </c>
      <c r="F21" s="13"/>
      <c r="G21" s="13"/>
      <c r="H21" s="48"/>
      <c r="I21" s="48"/>
      <c r="J21" s="48"/>
      <c r="K21" s="48"/>
      <c r="L21" s="48"/>
      <c r="M21" s="48">
        <v>100</v>
      </c>
      <c r="N21" s="48">
        <v>300</v>
      </c>
      <c r="O21" s="48">
        <v>200</v>
      </c>
      <c r="P21" s="48">
        <v>0</v>
      </c>
      <c r="Q21" s="49">
        <v>0</v>
      </c>
    </row>
    <row r="22" spans="1:17" ht="12.75">
      <c r="A22" s="68">
        <v>10</v>
      </c>
      <c r="B22" s="12"/>
      <c r="C22" s="13"/>
      <c r="D22" s="14" t="s">
        <v>26</v>
      </c>
      <c r="F22" s="13"/>
      <c r="G22" s="13"/>
      <c r="H22" s="48"/>
      <c r="I22" s="48"/>
      <c r="J22" s="48"/>
      <c r="K22" s="48"/>
      <c r="L22" s="48"/>
      <c r="M22" s="48">
        <v>300</v>
      </c>
      <c r="N22" s="48">
        <v>300</v>
      </c>
      <c r="O22" s="48">
        <v>300</v>
      </c>
      <c r="P22" s="48">
        <v>0</v>
      </c>
      <c r="Q22" s="49">
        <v>0</v>
      </c>
    </row>
    <row r="23" spans="1:17" s="20" customFormat="1" ht="12.75">
      <c r="A23" s="68">
        <v>11</v>
      </c>
      <c r="B23" s="16"/>
      <c r="C23" s="15"/>
      <c r="D23" s="17" t="s">
        <v>27</v>
      </c>
      <c r="F23" s="15"/>
      <c r="G23" s="15"/>
      <c r="H23" s="18">
        <f aca="true" t="shared" si="2" ref="H23:Q23">+H22*H21/1000</f>
        <v>0</v>
      </c>
      <c r="I23" s="18">
        <f t="shared" si="2"/>
        <v>0</v>
      </c>
      <c r="J23" s="18">
        <f t="shared" si="2"/>
        <v>0</v>
      </c>
      <c r="K23" s="18">
        <f t="shared" si="2"/>
        <v>0</v>
      </c>
      <c r="L23" s="18">
        <f t="shared" si="2"/>
        <v>0</v>
      </c>
      <c r="M23" s="18">
        <f t="shared" si="2"/>
        <v>30</v>
      </c>
      <c r="N23" s="18">
        <f t="shared" si="2"/>
        <v>90</v>
      </c>
      <c r="O23" s="18">
        <f t="shared" si="2"/>
        <v>60</v>
      </c>
      <c r="P23" s="18">
        <f t="shared" si="2"/>
        <v>0</v>
      </c>
      <c r="Q23" s="19">
        <f t="shared" si="2"/>
        <v>0</v>
      </c>
    </row>
    <row r="24" spans="2:17" ht="12.75">
      <c r="B24" s="12"/>
      <c r="C24" s="13"/>
      <c r="D24" s="13"/>
      <c r="E24" s="13"/>
      <c r="F24" s="13"/>
      <c r="G24" s="13"/>
      <c r="H24" s="21"/>
      <c r="I24" s="21"/>
      <c r="J24" s="21"/>
      <c r="K24" s="21"/>
      <c r="L24" s="21"/>
      <c r="M24" s="21"/>
      <c r="N24" s="21"/>
      <c r="O24" s="21"/>
      <c r="P24" s="21"/>
      <c r="Q24" s="22"/>
    </row>
    <row r="25" spans="1:17" ht="12.75">
      <c r="A25" s="68">
        <v>12</v>
      </c>
      <c r="B25" s="12"/>
      <c r="C25" s="13"/>
      <c r="D25" s="14" t="s">
        <v>37</v>
      </c>
      <c r="F25" s="13"/>
      <c r="G25" s="13"/>
      <c r="H25" s="48"/>
      <c r="I25" s="48"/>
      <c r="J25" s="48"/>
      <c r="K25" s="48"/>
      <c r="L25" s="48"/>
      <c r="M25" s="48">
        <v>80</v>
      </c>
      <c r="N25" s="48">
        <v>70</v>
      </c>
      <c r="O25" s="48">
        <v>40</v>
      </c>
      <c r="P25" s="48">
        <v>0</v>
      </c>
      <c r="Q25" s="49">
        <v>0</v>
      </c>
    </row>
    <row r="26" spans="2:18" ht="12.75">
      <c r="B26" s="12"/>
      <c r="C26" s="13"/>
      <c r="D26" s="13"/>
      <c r="E26" s="13" t="s">
        <v>51</v>
      </c>
      <c r="F26" s="13"/>
      <c r="G26" s="13"/>
      <c r="H26" s="53"/>
      <c r="I26" s="53"/>
      <c r="J26" s="53"/>
      <c r="K26" s="53"/>
      <c r="L26" s="53"/>
      <c r="M26" s="53"/>
      <c r="N26" s="53"/>
      <c r="O26" s="53"/>
      <c r="P26" s="53"/>
      <c r="Q26" s="54"/>
      <c r="R26" s="52"/>
    </row>
    <row r="27" spans="1:17" s="20" customFormat="1" ht="12.75">
      <c r="A27" s="68">
        <v>13</v>
      </c>
      <c r="B27" s="16"/>
      <c r="C27" s="15"/>
      <c r="D27" s="17" t="s">
        <v>64</v>
      </c>
      <c r="F27" s="15"/>
      <c r="G27" s="15"/>
      <c r="H27" s="18">
        <f>+H23*H25/100</f>
        <v>0</v>
      </c>
      <c r="I27" s="18">
        <f aca="true" t="shared" si="3" ref="I27:Q27">+I23*I25/100</f>
        <v>0</v>
      </c>
      <c r="J27" s="18">
        <f>+J23*J25/100</f>
        <v>0</v>
      </c>
      <c r="K27" s="18">
        <f t="shared" si="3"/>
        <v>0</v>
      </c>
      <c r="L27" s="18">
        <f t="shared" si="3"/>
        <v>0</v>
      </c>
      <c r="M27" s="18">
        <f t="shared" si="3"/>
        <v>24</v>
      </c>
      <c r="N27" s="18">
        <f t="shared" si="3"/>
        <v>63</v>
      </c>
      <c r="O27" s="18">
        <f t="shared" si="3"/>
        <v>24</v>
      </c>
      <c r="P27" s="18">
        <f t="shared" si="3"/>
        <v>0</v>
      </c>
      <c r="Q27" s="19">
        <f t="shared" si="3"/>
        <v>0</v>
      </c>
    </row>
    <row r="28" spans="2:17" ht="12.75">
      <c r="B28" s="12"/>
      <c r="C28" s="13"/>
      <c r="D28" s="13"/>
      <c r="E28" s="13"/>
      <c r="F28" s="13"/>
      <c r="G28" s="13"/>
      <c r="H28" s="21"/>
      <c r="I28" s="21"/>
      <c r="J28" s="21"/>
      <c r="K28" s="21"/>
      <c r="L28" s="21"/>
      <c r="M28" s="21"/>
      <c r="N28" s="21"/>
      <c r="O28" s="21"/>
      <c r="P28" s="21"/>
      <c r="Q28" s="22"/>
    </row>
    <row r="29" spans="1:17" s="20" customFormat="1" ht="12.75">
      <c r="A29" s="68">
        <v>14</v>
      </c>
      <c r="B29" s="23" t="s">
        <v>4</v>
      </c>
      <c r="C29" s="24"/>
      <c r="D29" s="24"/>
      <c r="E29" s="24"/>
      <c r="F29" s="24"/>
      <c r="G29" s="24"/>
      <c r="H29" s="25">
        <f aca="true" t="shared" si="4" ref="H29:Q29">+H10+H16-H27</f>
        <v>0</v>
      </c>
      <c r="I29" s="25">
        <f t="shared" si="4"/>
        <v>0</v>
      </c>
      <c r="J29" s="25">
        <f t="shared" si="4"/>
        <v>0</v>
      </c>
      <c r="K29" s="25">
        <f t="shared" si="4"/>
        <v>0</v>
      </c>
      <c r="L29" s="25">
        <f t="shared" si="4"/>
        <v>0</v>
      </c>
      <c r="M29" s="25">
        <f t="shared" si="4"/>
        <v>81</v>
      </c>
      <c r="N29" s="25">
        <f t="shared" si="4"/>
        <v>147</v>
      </c>
      <c r="O29" s="25">
        <f t="shared" si="4"/>
        <v>256</v>
      </c>
      <c r="P29" s="25">
        <f t="shared" si="4"/>
        <v>350</v>
      </c>
      <c r="Q29" s="26">
        <f t="shared" si="4"/>
        <v>350</v>
      </c>
    </row>
    <row r="30" spans="2:17" ht="12.75">
      <c r="B30" s="27"/>
      <c r="C30" s="10"/>
      <c r="D30" s="10"/>
      <c r="E30" s="10"/>
      <c r="F30" s="10"/>
      <c r="G30" s="10"/>
      <c r="H30" s="28"/>
      <c r="I30" s="28"/>
      <c r="J30" s="28"/>
      <c r="K30" s="28"/>
      <c r="L30" s="28"/>
      <c r="M30" s="28"/>
      <c r="N30" s="28"/>
      <c r="O30" s="28"/>
      <c r="P30" s="28"/>
      <c r="Q30" s="29"/>
    </row>
    <row r="31" spans="2:17" ht="12.75">
      <c r="B31" s="16" t="s">
        <v>28</v>
      </c>
      <c r="C31" s="13"/>
      <c r="D31" s="13"/>
      <c r="E31" s="13"/>
      <c r="F31" s="13"/>
      <c r="G31" s="13"/>
      <c r="H31" s="21"/>
      <c r="I31" s="21"/>
      <c r="J31" s="21"/>
      <c r="K31" s="21"/>
      <c r="L31" s="21"/>
      <c r="M31" s="21"/>
      <c r="N31" s="21"/>
      <c r="O31" s="21"/>
      <c r="P31" s="21"/>
      <c r="Q31" s="22"/>
    </row>
    <row r="32" spans="2:17" ht="12.75">
      <c r="B32" s="16"/>
      <c r="C32" s="13"/>
      <c r="D32" s="13"/>
      <c r="E32" s="13"/>
      <c r="F32" s="13"/>
      <c r="G32" s="13"/>
      <c r="H32" s="21"/>
      <c r="I32" s="21"/>
      <c r="J32" s="21"/>
      <c r="K32" s="21"/>
      <c r="L32" s="21"/>
      <c r="M32" s="21"/>
      <c r="N32" s="21"/>
      <c r="O32" s="21"/>
      <c r="P32" s="21"/>
      <c r="Q32" s="22"/>
    </row>
    <row r="33" spans="1:17" ht="12.75">
      <c r="A33" s="68">
        <v>15</v>
      </c>
      <c r="B33" s="12"/>
      <c r="D33" s="13" t="s">
        <v>29</v>
      </c>
      <c r="E33" s="13"/>
      <c r="F33" s="13"/>
      <c r="G33" s="13"/>
      <c r="H33" s="48"/>
      <c r="I33" s="48"/>
      <c r="J33" s="48"/>
      <c r="K33" s="48"/>
      <c r="L33" s="48"/>
      <c r="M33" s="48"/>
      <c r="N33" s="48"/>
      <c r="O33" s="48"/>
      <c r="P33" s="48"/>
      <c r="Q33" s="49"/>
    </row>
    <row r="34" spans="1:17" ht="12.75">
      <c r="A34" s="68">
        <v>16</v>
      </c>
      <c r="B34" s="12"/>
      <c r="D34" s="13" t="s">
        <v>30</v>
      </c>
      <c r="E34" s="13"/>
      <c r="F34" s="13"/>
      <c r="G34" s="13"/>
      <c r="H34" s="50"/>
      <c r="I34" s="50"/>
      <c r="J34" s="50"/>
      <c r="K34" s="50"/>
      <c r="L34" s="50"/>
      <c r="M34" s="50">
        <v>230</v>
      </c>
      <c r="N34" s="50">
        <v>200</v>
      </c>
      <c r="O34" s="50">
        <v>200</v>
      </c>
      <c r="P34" s="50">
        <v>200</v>
      </c>
      <c r="Q34" s="51">
        <v>200</v>
      </c>
    </row>
    <row r="35" spans="1:17" s="20" customFormat="1" ht="12.75">
      <c r="A35" s="68">
        <v>17</v>
      </c>
      <c r="B35" s="16"/>
      <c r="C35" s="15" t="s">
        <v>31</v>
      </c>
      <c r="D35" s="15"/>
      <c r="E35" s="15"/>
      <c r="F35" s="15"/>
      <c r="G35" s="15"/>
      <c r="H35" s="18">
        <f aca="true" t="shared" si="5" ref="H35:Q35">+(H34+H33)*H8/1000</f>
        <v>0</v>
      </c>
      <c r="I35" s="18">
        <f t="shared" si="5"/>
        <v>0</v>
      </c>
      <c r="J35" s="18">
        <f t="shared" si="5"/>
        <v>0</v>
      </c>
      <c r="K35" s="18">
        <f t="shared" si="5"/>
        <v>0</v>
      </c>
      <c r="L35" s="18">
        <f t="shared" si="5"/>
        <v>0</v>
      </c>
      <c r="M35" s="18">
        <f t="shared" si="5"/>
        <v>69</v>
      </c>
      <c r="N35" s="18">
        <f t="shared" si="5"/>
        <v>120</v>
      </c>
      <c r="O35" s="18">
        <f t="shared" si="5"/>
        <v>160</v>
      </c>
      <c r="P35" s="18">
        <f t="shared" si="5"/>
        <v>200</v>
      </c>
      <c r="Q35" s="19">
        <f t="shared" si="5"/>
        <v>200</v>
      </c>
    </row>
    <row r="36" spans="2:17" ht="12.75">
      <c r="B36" s="12"/>
      <c r="C36" s="13"/>
      <c r="D36" s="13"/>
      <c r="E36" s="13"/>
      <c r="F36" s="13"/>
      <c r="G36" s="13"/>
      <c r="H36" s="21"/>
      <c r="I36" s="21"/>
      <c r="J36" s="21"/>
      <c r="K36" s="21"/>
      <c r="L36" s="21"/>
      <c r="M36" s="21"/>
      <c r="N36" s="21"/>
      <c r="O36" s="21"/>
      <c r="P36" s="21"/>
      <c r="Q36" s="22"/>
    </row>
    <row r="37" spans="2:17" ht="12.75">
      <c r="B37" s="16" t="s">
        <v>32</v>
      </c>
      <c r="C37" s="13"/>
      <c r="D37" s="13"/>
      <c r="E37" s="13"/>
      <c r="F37" s="13"/>
      <c r="G37" s="13"/>
      <c r="H37" s="21"/>
      <c r="I37" s="21"/>
      <c r="J37" s="21"/>
      <c r="K37" s="21"/>
      <c r="L37" s="21"/>
      <c r="M37" s="21"/>
      <c r="N37" s="21"/>
      <c r="O37" s="21"/>
      <c r="P37" s="21"/>
      <c r="Q37" s="22"/>
    </row>
    <row r="38" spans="2:17" ht="12.75">
      <c r="B38" s="16"/>
      <c r="C38" s="13"/>
      <c r="D38" s="13"/>
      <c r="E38" s="13"/>
      <c r="F38" s="13"/>
      <c r="G38" s="13"/>
      <c r="H38" s="21"/>
      <c r="I38" s="21"/>
      <c r="J38" s="21"/>
      <c r="K38" s="21"/>
      <c r="L38" s="21"/>
      <c r="M38" s="21"/>
      <c r="N38" s="21"/>
      <c r="O38" s="21"/>
      <c r="P38" s="21"/>
      <c r="Q38" s="22"/>
    </row>
    <row r="39" spans="1:17" ht="12.75">
      <c r="A39" s="68">
        <v>18</v>
      </c>
      <c r="B39" s="12"/>
      <c r="D39" s="13" t="s">
        <v>29</v>
      </c>
      <c r="E39" s="13"/>
      <c r="F39" s="13"/>
      <c r="G39" s="13"/>
      <c r="H39" s="48">
        <v>0</v>
      </c>
      <c r="I39" s="48">
        <v>0</v>
      </c>
      <c r="J39" s="48"/>
      <c r="K39" s="48">
        <v>0</v>
      </c>
      <c r="L39" s="48"/>
      <c r="M39" s="48"/>
      <c r="N39" s="48"/>
      <c r="O39" s="48"/>
      <c r="P39" s="48"/>
      <c r="Q39" s="49"/>
    </row>
    <row r="40" spans="1:17" ht="12.75">
      <c r="A40" s="68">
        <v>19</v>
      </c>
      <c r="B40" s="12"/>
      <c r="D40" s="13" t="s">
        <v>30</v>
      </c>
      <c r="E40" s="13"/>
      <c r="F40" s="13"/>
      <c r="G40" s="13"/>
      <c r="H40" s="50"/>
      <c r="I40" s="50"/>
      <c r="J40" s="50"/>
      <c r="K40" s="50"/>
      <c r="L40" s="50"/>
      <c r="M40" s="50">
        <v>230</v>
      </c>
      <c r="N40" s="50">
        <v>200</v>
      </c>
      <c r="O40" s="50">
        <v>200</v>
      </c>
      <c r="P40" s="50"/>
      <c r="Q40" s="51"/>
    </row>
    <row r="41" spans="1:17" ht="12.75">
      <c r="A41" s="68">
        <v>20</v>
      </c>
      <c r="B41" s="12"/>
      <c r="C41" s="15" t="s">
        <v>31</v>
      </c>
      <c r="D41" s="13"/>
      <c r="E41" s="13"/>
      <c r="F41" s="13"/>
      <c r="G41" s="13"/>
      <c r="H41" s="18">
        <f aca="true" t="shared" si="6" ref="H41:Q41">+(H40+H39)*H21/1000</f>
        <v>0</v>
      </c>
      <c r="I41" s="18">
        <f t="shared" si="6"/>
        <v>0</v>
      </c>
      <c r="J41" s="18">
        <f t="shared" si="6"/>
        <v>0</v>
      </c>
      <c r="K41" s="18">
        <f t="shared" si="6"/>
        <v>0</v>
      </c>
      <c r="L41" s="18">
        <f t="shared" si="6"/>
        <v>0</v>
      </c>
      <c r="M41" s="18">
        <f t="shared" si="6"/>
        <v>23</v>
      </c>
      <c r="N41" s="18">
        <f t="shared" si="6"/>
        <v>60</v>
      </c>
      <c r="O41" s="18">
        <f t="shared" si="6"/>
        <v>40</v>
      </c>
      <c r="P41" s="18">
        <f t="shared" si="6"/>
        <v>0</v>
      </c>
      <c r="Q41" s="19">
        <f t="shared" si="6"/>
        <v>0</v>
      </c>
    </row>
    <row r="42" spans="2:17" ht="12.75">
      <c r="B42" s="12"/>
      <c r="C42" s="15"/>
      <c r="D42" s="13"/>
      <c r="E42" s="13"/>
      <c r="F42" s="13"/>
      <c r="G42" s="13"/>
      <c r="H42" s="18"/>
      <c r="I42" s="18"/>
      <c r="J42" s="18"/>
      <c r="K42" s="18"/>
      <c r="L42" s="18"/>
      <c r="M42" s="18"/>
      <c r="N42" s="18"/>
      <c r="O42" s="18"/>
      <c r="P42" s="18"/>
      <c r="Q42" s="19"/>
    </row>
    <row r="43" spans="1:17" s="20" customFormat="1" ht="12.75">
      <c r="A43" s="68">
        <v>21</v>
      </c>
      <c r="B43" s="16" t="s">
        <v>57</v>
      </c>
      <c r="D43" s="15"/>
      <c r="E43" s="15"/>
      <c r="F43" s="15"/>
      <c r="G43" s="15"/>
      <c r="H43" s="46">
        <f>+H35-H41</f>
        <v>0</v>
      </c>
      <c r="I43" s="46">
        <f aca="true" t="shared" si="7" ref="I43:Q43">+I35-I41</f>
        <v>0</v>
      </c>
      <c r="J43" s="46">
        <f t="shared" si="7"/>
        <v>0</v>
      </c>
      <c r="K43" s="46">
        <f t="shared" si="7"/>
        <v>0</v>
      </c>
      <c r="L43" s="46">
        <f t="shared" si="7"/>
        <v>0</v>
      </c>
      <c r="M43" s="46">
        <f t="shared" si="7"/>
        <v>46</v>
      </c>
      <c r="N43" s="46">
        <f t="shared" si="7"/>
        <v>60</v>
      </c>
      <c r="O43" s="46">
        <f t="shared" si="7"/>
        <v>120</v>
      </c>
      <c r="P43" s="46">
        <f t="shared" si="7"/>
        <v>200</v>
      </c>
      <c r="Q43" s="47">
        <f t="shared" si="7"/>
        <v>200</v>
      </c>
    </row>
    <row r="44" spans="2:17" ht="12.75">
      <c r="B44" s="12"/>
      <c r="C44" s="13"/>
      <c r="D44" s="13"/>
      <c r="E44" s="13"/>
      <c r="F44" s="13"/>
      <c r="G44" s="13"/>
      <c r="H44" s="21"/>
      <c r="I44" s="21"/>
      <c r="J44" s="21"/>
      <c r="K44" s="21"/>
      <c r="L44" s="21"/>
      <c r="M44" s="21"/>
      <c r="N44" s="21"/>
      <c r="O44" s="21"/>
      <c r="P44" s="21"/>
      <c r="Q44" s="22"/>
    </row>
    <row r="45" spans="1:17" ht="12.75">
      <c r="A45" s="68">
        <v>22</v>
      </c>
      <c r="B45" s="23" t="s">
        <v>5</v>
      </c>
      <c r="C45" s="24"/>
      <c r="D45" s="24"/>
      <c r="E45" s="24"/>
      <c r="F45" s="24"/>
      <c r="G45" s="24"/>
      <c r="H45" s="25">
        <f aca="true" t="shared" si="8" ref="H45:Q45">+H33*H8/1000-H39*H21/1000*H25/100</f>
        <v>0</v>
      </c>
      <c r="I45" s="25">
        <f t="shared" si="8"/>
        <v>0</v>
      </c>
      <c r="J45" s="25">
        <f t="shared" si="8"/>
        <v>0</v>
      </c>
      <c r="K45" s="25">
        <f t="shared" si="8"/>
        <v>0</v>
      </c>
      <c r="L45" s="25">
        <f t="shared" si="8"/>
        <v>0</v>
      </c>
      <c r="M45" s="25">
        <f t="shared" si="8"/>
        <v>0</v>
      </c>
      <c r="N45" s="25">
        <f t="shared" si="8"/>
        <v>0</v>
      </c>
      <c r="O45" s="25">
        <f t="shared" si="8"/>
        <v>0</v>
      </c>
      <c r="P45" s="25">
        <f t="shared" si="8"/>
        <v>0</v>
      </c>
      <c r="Q45" s="26">
        <f t="shared" si="8"/>
        <v>0</v>
      </c>
    </row>
    <row r="46" spans="2:17" ht="12.75">
      <c r="B46" s="12"/>
      <c r="C46" s="13"/>
      <c r="D46" s="13"/>
      <c r="E46" s="13"/>
      <c r="F46" s="13"/>
      <c r="G46" s="13"/>
      <c r="H46" s="21"/>
      <c r="I46" s="21"/>
      <c r="J46" s="21"/>
      <c r="K46" s="21"/>
      <c r="L46" s="21"/>
      <c r="M46" s="21"/>
      <c r="N46" s="21"/>
      <c r="O46" s="21"/>
      <c r="P46" s="21"/>
      <c r="Q46" s="22"/>
    </row>
    <row r="47" spans="2:17" ht="12.75">
      <c r="B47" s="16" t="s">
        <v>6</v>
      </c>
      <c r="C47" s="15"/>
      <c r="D47" s="15"/>
      <c r="E47" s="13"/>
      <c r="F47" s="13"/>
      <c r="G47" s="13"/>
      <c r="H47" s="21"/>
      <c r="I47" s="21"/>
      <c r="J47" s="21"/>
      <c r="K47" s="21"/>
      <c r="L47" s="21"/>
      <c r="M47" s="21"/>
      <c r="N47" s="21"/>
      <c r="O47" s="21"/>
      <c r="P47" s="21"/>
      <c r="Q47" s="22"/>
    </row>
    <row r="48" spans="2:17" ht="12.75">
      <c r="B48" s="16"/>
      <c r="C48" s="15"/>
      <c r="D48" s="15"/>
      <c r="E48" s="13"/>
      <c r="F48" s="13"/>
      <c r="G48" s="13"/>
      <c r="H48" s="21"/>
      <c r="I48" s="21"/>
      <c r="J48" s="21"/>
      <c r="K48" s="21"/>
      <c r="L48" s="21"/>
      <c r="M48" s="21"/>
      <c r="N48" s="21"/>
      <c r="O48" s="21"/>
      <c r="P48" s="21"/>
      <c r="Q48" s="22"/>
    </row>
    <row r="49" spans="2:17" ht="12.75">
      <c r="B49" s="12"/>
      <c r="C49" s="15" t="s">
        <v>7</v>
      </c>
      <c r="D49" s="13"/>
      <c r="E49" s="13"/>
      <c r="F49" s="13"/>
      <c r="G49" s="13"/>
      <c r="H49" s="21"/>
      <c r="I49" s="21"/>
      <c r="J49" s="21"/>
      <c r="K49" s="21"/>
      <c r="L49" s="21"/>
      <c r="M49" s="21"/>
      <c r="N49" s="21"/>
      <c r="O49" s="21"/>
      <c r="P49" s="21"/>
      <c r="Q49" s="22"/>
    </row>
    <row r="50" spans="1:17" ht="12.75">
      <c r="A50" s="68">
        <v>23</v>
      </c>
      <c r="B50" s="12"/>
      <c r="C50" s="13"/>
      <c r="E50" s="13" t="s">
        <v>8</v>
      </c>
      <c r="F50" s="13"/>
      <c r="G50" s="13"/>
      <c r="H50" s="48"/>
      <c r="I50" s="48"/>
      <c r="J50" s="48"/>
      <c r="K50" s="48"/>
      <c r="L50" s="48">
        <v>400</v>
      </c>
      <c r="M50" s="48">
        <v>350</v>
      </c>
      <c r="N50" s="48">
        <v>80</v>
      </c>
      <c r="O50" s="48">
        <v>50</v>
      </c>
      <c r="P50" s="48"/>
      <c r="Q50" s="49"/>
    </row>
    <row r="51" spans="1:17" ht="12.75">
      <c r="A51" s="68">
        <v>24</v>
      </c>
      <c r="B51" s="12"/>
      <c r="C51" s="13"/>
      <c r="E51" s="13" t="s">
        <v>9</v>
      </c>
      <c r="F51" s="13"/>
      <c r="G51" s="13"/>
      <c r="H51" s="48"/>
      <c r="I51" s="48"/>
      <c r="J51" s="48"/>
      <c r="K51" s="48"/>
      <c r="L51" s="70">
        <v>60</v>
      </c>
      <c r="M51" s="48">
        <v>60</v>
      </c>
      <c r="N51" s="48">
        <v>60</v>
      </c>
      <c r="O51" s="48">
        <v>60</v>
      </c>
      <c r="P51" s="48"/>
      <c r="Q51" s="49"/>
    </row>
    <row r="52" spans="1:17" ht="12.75">
      <c r="A52" s="68">
        <v>25</v>
      </c>
      <c r="B52" s="12"/>
      <c r="C52" s="13"/>
      <c r="E52" s="13" t="s">
        <v>43</v>
      </c>
      <c r="F52" s="13"/>
      <c r="G52" s="13"/>
      <c r="H52" s="48"/>
      <c r="I52" s="48"/>
      <c r="J52" s="48"/>
      <c r="K52" s="48"/>
      <c r="L52" s="48"/>
      <c r="M52" s="48"/>
      <c r="N52" s="48"/>
      <c r="O52" s="48"/>
      <c r="P52" s="48"/>
      <c r="Q52" s="49"/>
    </row>
    <row r="53" spans="1:17" ht="12.75">
      <c r="A53" s="68">
        <v>26</v>
      </c>
      <c r="B53" s="12"/>
      <c r="C53" s="13"/>
      <c r="E53" s="55" t="s">
        <v>44</v>
      </c>
      <c r="F53" s="13"/>
      <c r="G53" s="13"/>
      <c r="H53" s="48"/>
      <c r="I53" s="48"/>
      <c r="J53" s="48"/>
      <c r="K53" s="48"/>
      <c r="L53" s="48"/>
      <c r="M53" s="48"/>
      <c r="N53" s="48"/>
      <c r="O53" s="48"/>
      <c r="P53" s="48"/>
      <c r="Q53" s="49"/>
    </row>
    <row r="54" spans="1:17" ht="12.75">
      <c r="A54" s="68">
        <v>27</v>
      </c>
      <c r="B54" s="12"/>
      <c r="C54" s="13"/>
      <c r="D54" s="14" t="s">
        <v>10</v>
      </c>
      <c r="F54" s="13"/>
      <c r="G54" s="13"/>
      <c r="H54" s="30">
        <f>+H51*H50/1000+H52+H53</f>
        <v>0</v>
      </c>
      <c r="I54" s="30">
        <f>+I51*I50/1000+I52+I53</f>
        <v>0</v>
      </c>
      <c r="J54" s="30">
        <f>+J51*J50/1000+J52+J53</f>
        <v>0</v>
      </c>
      <c r="K54" s="30">
        <f aca="true" t="shared" si="9" ref="K54:Q54">+K51*K50/1000+K52+K53</f>
        <v>0</v>
      </c>
      <c r="L54" s="30">
        <f t="shared" si="9"/>
        <v>24</v>
      </c>
      <c r="M54" s="30">
        <f t="shared" si="9"/>
        <v>21</v>
      </c>
      <c r="N54" s="30">
        <f t="shared" si="9"/>
        <v>4.8</v>
      </c>
      <c r="O54" s="30">
        <f t="shared" si="9"/>
        <v>3</v>
      </c>
      <c r="P54" s="30">
        <f t="shared" si="9"/>
        <v>0</v>
      </c>
      <c r="Q54" s="31">
        <f t="shared" si="9"/>
        <v>0</v>
      </c>
    </row>
    <row r="55" spans="2:17" ht="12.75">
      <c r="B55" s="12"/>
      <c r="C55" s="13"/>
      <c r="D55" s="13"/>
      <c r="F55" s="13"/>
      <c r="G55" s="13"/>
      <c r="H55" s="30"/>
      <c r="I55" s="30"/>
      <c r="J55" s="30"/>
      <c r="K55" s="30"/>
      <c r="L55" s="30"/>
      <c r="M55" s="30"/>
      <c r="N55" s="30"/>
      <c r="O55" s="30"/>
      <c r="P55" s="30"/>
      <c r="Q55" s="31"/>
    </row>
    <row r="56" spans="1:17" ht="12.75">
      <c r="A56" s="68">
        <v>28</v>
      </c>
      <c r="B56" s="12"/>
      <c r="C56" s="13"/>
      <c r="D56" s="13"/>
      <c r="E56" t="s">
        <v>46</v>
      </c>
      <c r="F56" s="13"/>
      <c r="G56" s="13"/>
      <c r="H56" s="50"/>
      <c r="I56" s="50"/>
      <c r="J56" s="50"/>
      <c r="K56" s="50"/>
      <c r="L56" s="50"/>
      <c r="M56" s="50"/>
      <c r="N56" s="50"/>
      <c r="O56" s="50"/>
      <c r="P56" s="50"/>
      <c r="Q56" s="51"/>
    </row>
    <row r="57" spans="2:17" ht="12.75">
      <c r="B57" s="12"/>
      <c r="C57" s="13"/>
      <c r="D57" s="13"/>
      <c r="E57" s="13"/>
      <c r="F57" s="13"/>
      <c r="G57" s="13"/>
      <c r="H57" s="30"/>
      <c r="I57" s="30"/>
      <c r="J57" s="30"/>
      <c r="K57" s="30"/>
      <c r="L57" s="30"/>
      <c r="M57" s="30"/>
      <c r="N57" s="30"/>
      <c r="O57" s="30"/>
      <c r="P57" s="30"/>
      <c r="Q57" s="31"/>
    </row>
    <row r="58" spans="1:17" ht="12.75">
      <c r="A58" s="68">
        <v>29</v>
      </c>
      <c r="B58" s="12"/>
      <c r="C58" s="13"/>
      <c r="D58" s="14" t="s">
        <v>47</v>
      </c>
      <c r="F58" s="13"/>
      <c r="G58" s="13"/>
      <c r="H58" s="48"/>
      <c r="I58" s="48"/>
      <c r="J58" s="48"/>
      <c r="K58" s="48"/>
      <c r="L58" s="48"/>
      <c r="M58" s="48"/>
      <c r="N58" s="48"/>
      <c r="O58" s="48"/>
      <c r="P58" s="48"/>
      <c r="Q58" s="49"/>
    </row>
    <row r="59" spans="1:17" ht="12.75">
      <c r="A59" s="68">
        <v>30</v>
      </c>
      <c r="B59" s="12"/>
      <c r="C59" s="13"/>
      <c r="D59" s="14" t="s">
        <v>40</v>
      </c>
      <c r="F59" s="13"/>
      <c r="G59" s="13"/>
      <c r="H59" s="48"/>
      <c r="I59" s="48"/>
      <c r="J59" s="48"/>
      <c r="K59" s="48"/>
      <c r="L59" s="48">
        <v>2</v>
      </c>
      <c r="M59" s="48"/>
      <c r="N59" s="48"/>
      <c r="O59" s="48"/>
      <c r="P59" s="48"/>
      <c r="Q59" s="49"/>
    </row>
    <row r="60" spans="1:17" ht="12.75">
      <c r="A60" s="68">
        <v>31</v>
      </c>
      <c r="B60" s="12"/>
      <c r="C60" s="13"/>
      <c r="D60" s="14" t="s">
        <v>45</v>
      </c>
      <c r="F60" s="13"/>
      <c r="G60" s="13"/>
      <c r="H60" s="48"/>
      <c r="I60" s="48"/>
      <c r="J60" s="48"/>
      <c r="K60" s="48"/>
      <c r="L60" s="48"/>
      <c r="M60" s="48">
        <v>2</v>
      </c>
      <c r="N60" s="48">
        <v>1</v>
      </c>
      <c r="O60" s="48">
        <v>1</v>
      </c>
      <c r="P60" s="48"/>
      <c r="Q60" s="49"/>
    </row>
    <row r="61" spans="2:17" ht="12.75">
      <c r="B61" s="12"/>
      <c r="C61" s="13"/>
      <c r="D61" s="13"/>
      <c r="F61" s="13"/>
      <c r="G61" s="13"/>
      <c r="H61" s="53"/>
      <c r="I61" s="53"/>
      <c r="J61" s="53"/>
      <c r="K61" s="53"/>
      <c r="L61" s="53"/>
      <c r="M61" s="53"/>
      <c r="N61" s="53"/>
      <c r="O61" s="53"/>
      <c r="P61" s="53"/>
      <c r="Q61" s="54"/>
    </row>
    <row r="62" spans="2:17" ht="12.75">
      <c r="B62" s="12"/>
      <c r="C62" s="15" t="s">
        <v>11</v>
      </c>
      <c r="D62" s="13"/>
      <c r="E62" s="13"/>
      <c r="F62" s="13"/>
      <c r="G62" s="13"/>
      <c r="H62" s="30"/>
      <c r="I62" s="30"/>
      <c r="J62" s="30"/>
      <c r="K62" s="30"/>
      <c r="L62" s="30"/>
      <c r="M62" s="30"/>
      <c r="N62" s="30"/>
      <c r="O62" s="30"/>
      <c r="P62" s="30"/>
      <c r="Q62" s="31"/>
    </row>
    <row r="63" spans="2:17" ht="12.75">
      <c r="B63" s="12"/>
      <c r="C63" s="15"/>
      <c r="D63" s="13"/>
      <c r="E63" s="13"/>
      <c r="F63" s="13"/>
      <c r="G63" s="13"/>
      <c r="H63" s="30"/>
      <c r="I63" s="30"/>
      <c r="J63" s="30"/>
      <c r="K63" s="30"/>
      <c r="L63" s="30"/>
      <c r="M63" s="30"/>
      <c r="N63" s="30"/>
      <c r="O63" s="30"/>
      <c r="P63" s="30"/>
      <c r="Q63" s="31"/>
    </row>
    <row r="64" spans="1:17" ht="12.75">
      <c r="A64" s="68">
        <v>32</v>
      </c>
      <c r="B64" s="12"/>
      <c r="C64" s="15"/>
      <c r="D64" s="14" t="s">
        <v>48</v>
      </c>
      <c r="F64" s="13"/>
      <c r="G64" s="13"/>
      <c r="H64" s="48"/>
      <c r="I64" s="48"/>
      <c r="J64" s="48"/>
      <c r="K64" s="48"/>
      <c r="L64" s="48"/>
      <c r="M64" s="48"/>
      <c r="N64" s="48"/>
      <c r="O64" s="48"/>
      <c r="P64" s="48"/>
      <c r="Q64" s="49"/>
    </row>
    <row r="65" spans="1:17" ht="12.75">
      <c r="A65" s="68">
        <v>33</v>
      </c>
      <c r="B65" s="12"/>
      <c r="C65" s="13"/>
      <c r="D65" s="14" t="s">
        <v>35</v>
      </c>
      <c r="F65" s="13"/>
      <c r="G65" s="13"/>
      <c r="H65" s="48"/>
      <c r="I65" s="48"/>
      <c r="J65" s="48"/>
      <c r="K65" s="48"/>
      <c r="L65" s="48"/>
      <c r="M65" s="48"/>
      <c r="N65" s="48"/>
      <c r="O65" s="48"/>
      <c r="P65" s="48"/>
      <c r="Q65" s="49"/>
    </row>
    <row r="66" spans="1:17" ht="12.75">
      <c r="A66" s="68">
        <v>34</v>
      </c>
      <c r="B66" s="12"/>
      <c r="C66" s="13"/>
      <c r="D66" s="13"/>
      <c r="E66" s="13" t="s">
        <v>49</v>
      </c>
      <c r="F66" s="13"/>
      <c r="G66" s="13"/>
      <c r="H66" s="50"/>
      <c r="I66" s="50"/>
      <c r="J66" s="50"/>
      <c r="K66" s="50"/>
      <c r="L66" s="50"/>
      <c r="M66" s="50"/>
      <c r="N66" s="50"/>
      <c r="O66" s="50"/>
      <c r="P66" s="50"/>
      <c r="Q66" s="51"/>
    </row>
    <row r="67" spans="1:17" ht="12.75">
      <c r="A67" s="68">
        <v>35</v>
      </c>
      <c r="B67" s="12"/>
      <c r="C67" s="13"/>
      <c r="D67" s="14" t="s">
        <v>33</v>
      </c>
      <c r="F67" s="13"/>
      <c r="G67" s="13"/>
      <c r="H67" s="48"/>
      <c r="I67" s="48"/>
      <c r="J67" s="48"/>
      <c r="K67" s="48"/>
      <c r="L67" s="48"/>
      <c r="M67" s="48"/>
      <c r="N67" s="48"/>
      <c r="O67" s="48"/>
      <c r="P67" s="48"/>
      <c r="Q67" s="49"/>
    </row>
    <row r="68" spans="1:17" ht="12.75">
      <c r="A68" s="68">
        <v>36</v>
      </c>
      <c r="B68" s="12"/>
      <c r="C68" s="13"/>
      <c r="D68" s="14" t="s">
        <v>34</v>
      </c>
      <c r="F68" s="13"/>
      <c r="G68" s="13"/>
      <c r="H68" s="48"/>
      <c r="I68" s="48"/>
      <c r="J68" s="48"/>
      <c r="K68" s="48"/>
      <c r="L68" s="48"/>
      <c r="M68" s="48"/>
      <c r="N68" s="48"/>
      <c r="O68" s="48"/>
      <c r="P68" s="48"/>
      <c r="Q68" s="49"/>
    </row>
    <row r="69" spans="2:17" ht="12.75">
      <c r="B69" s="12"/>
      <c r="C69" s="13"/>
      <c r="D69" s="13"/>
      <c r="E69" s="13"/>
      <c r="F69" s="13"/>
      <c r="G69" s="13"/>
      <c r="H69" s="21"/>
      <c r="I69" s="21"/>
      <c r="J69" s="21"/>
      <c r="K69" s="21"/>
      <c r="L69" s="21"/>
      <c r="M69" s="21"/>
      <c r="N69" s="21"/>
      <c r="O69" s="21"/>
      <c r="P69" s="21"/>
      <c r="Q69" s="22"/>
    </row>
    <row r="70" spans="1:17" s="20" customFormat="1" ht="12.75">
      <c r="A70" s="68">
        <v>37</v>
      </c>
      <c r="B70" s="23" t="s">
        <v>12</v>
      </c>
      <c r="C70" s="24"/>
      <c r="D70" s="24"/>
      <c r="E70" s="24"/>
      <c r="F70" s="24"/>
      <c r="G70" s="24"/>
      <c r="H70" s="25">
        <f>+H67+H65+H64+H58+H54+H60+H68+H59</f>
        <v>0</v>
      </c>
      <c r="I70" s="25">
        <f>+I67+I65+I64+I58+I54+I60+I68+I59</f>
        <v>0</v>
      </c>
      <c r="J70" s="25">
        <f>+J67+J65+J64+J58+J54+J60+J68+J59</f>
        <v>0</v>
      </c>
      <c r="K70" s="25">
        <f aca="true" t="shared" si="10" ref="K70:Q70">+K67+K65+K64+K58+K54+K60+K68+K59</f>
        <v>0</v>
      </c>
      <c r="L70" s="25">
        <f t="shared" si="10"/>
        <v>26</v>
      </c>
      <c r="M70" s="25">
        <f t="shared" si="10"/>
        <v>23</v>
      </c>
      <c r="N70" s="25">
        <f t="shared" si="10"/>
        <v>5.8</v>
      </c>
      <c r="O70" s="25">
        <f t="shared" si="10"/>
        <v>4</v>
      </c>
      <c r="P70" s="25">
        <f t="shared" si="10"/>
        <v>0</v>
      </c>
      <c r="Q70" s="26">
        <f t="shared" si="10"/>
        <v>0</v>
      </c>
    </row>
    <row r="71" spans="1:17" s="20" customFormat="1" ht="12.75">
      <c r="A71" s="68"/>
      <c r="B71" s="16"/>
      <c r="C71" s="15"/>
      <c r="D71" s="15"/>
      <c r="E71" s="15"/>
      <c r="F71" s="15"/>
      <c r="G71" s="15"/>
      <c r="H71" s="18"/>
      <c r="I71" s="18"/>
      <c r="J71" s="18"/>
      <c r="K71" s="18"/>
      <c r="L71" s="18"/>
      <c r="M71" s="18"/>
      <c r="N71" s="18"/>
      <c r="O71" s="18"/>
      <c r="P71" s="18"/>
      <c r="Q71" s="19"/>
    </row>
    <row r="72" spans="1:17" s="20" customFormat="1" ht="12.75">
      <c r="A72" s="68">
        <v>38</v>
      </c>
      <c r="B72" s="16" t="s">
        <v>59</v>
      </c>
      <c r="C72" s="15"/>
      <c r="D72" s="15"/>
      <c r="E72" s="15"/>
      <c r="F72" s="15"/>
      <c r="G72" s="15"/>
      <c r="H72" s="46">
        <f>+H29-H54+H56-H58-H60-H65+H66-H59-H43</f>
        <v>0</v>
      </c>
      <c r="I72" s="46">
        <f aca="true" t="shared" si="11" ref="I72:Q72">+I29-I54+I56-I58-I60-I65+I66-I59-I43</f>
        <v>0</v>
      </c>
      <c r="J72" s="46">
        <f t="shared" si="11"/>
        <v>0</v>
      </c>
      <c r="K72" s="46">
        <f t="shared" si="11"/>
        <v>0</v>
      </c>
      <c r="L72" s="46">
        <f t="shared" si="11"/>
        <v>-26</v>
      </c>
      <c r="M72" s="46">
        <f t="shared" si="11"/>
        <v>12</v>
      </c>
      <c r="N72" s="46">
        <f t="shared" si="11"/>
        <v>81.19999999999999</v>
      </c>
      <c r="O72" s="46">
        <f t="shared" si="11"/>
        <v>132</v>
      </c>
      <c r="P72" s="46">
        <f t="shared" si="11"/>
        <v>150</v>
      </c>
      <c r="Q72" s="47">
        <f t="shared" si="11"/>
        <v>150</v>
      </c>
    </row>
    <row r="73" spans="1:17" s="20" customFormat="1" ht="12.75">
      <c r="A73" s="68"/>
      <c r="B73" s="16"/>
      <c r="C73" s="15"/>
      <c r="D73" s="15"/>
      <c r="E73" s="15"/>
      <c r="F73" s="15"/>
      <c r="G73" s="15"/>
      <c r="H73" s="78"/>
      <c r="I73" s="78"/>
      <c r="J73" s="78"/>
      <c r="K73" s="78"/>
      <c r="L73" s="78"/>
      <c r="M73" s="78"/>
      <c r="N73" s="78"/>
      <c r="O73" s="78"/>
      <c r="P73" s="78"/>
      <c r="Q73" s="79"/>
    </row>
    <row r="74" spans="1:17" s="20" customFormat="1" ht="12.75">
      <c r="A74" s="68" t="s">
        <v>61</v>
      </c>
      <c r="B74" s="16" t="s">
        <v>58</v>
      </c>
      <c r="C74" s="15"/>
      <c r="D74" s="15"/>
      <c r="E74" s="15"/>
      <c r="F74" s="15"/>
      <c r="G74" s="15"/>
      <c r="H74" s="46">
        <f>-H23*(100-H25)/100</f>
        <v>0</v>
      </c>
      <c r="I74" s="46">
        <f aca="true" t="shared" si="12" ref="I74:Q74">-I23*(100-I25)/100</f>
        <v>0</v>
      </c>
      <c r="J74" s="46">
        <f t="shared" si="12"/>
        <v>0</v>
      </c>
      <c r="K74" s="46">
        <f t="shared" si="12"/>
        <v>0</v>
      </c>
      <c r="L74" s="46">
        <f t="shared" si="12"/>
        <v>0</v>
      </c>
      <c r="M74" s="46">
        <f t="shared" si="12"/>
        <v>-6</v>
      </c>
      <c r="N74" s="46">
        <f t="shared" si="12"/>
        <v>-27</v>
      </c>
      <c r="O74" s="46">
        <f t="shared" si="12"/>
        <v>-36</v>
      </c>
      <c r="P74" s="46">
        <f t="shared" si="12"/>
        <v>0</v>
      </c>
      <c r="Q74" s="47">
        <f t="shared" si="12"/>
        <v>0</v>
      </c>
    </row>
    <row r="75" spans="1:17" s="20" customFormat="1" ht="12.75">
      <c r="A75" s="68"/>
      <c r="B75" s="16"/>
      <c r="C75" s="15"/>
      <c r="D75" s="15"/>
      <c r="E75" s="15"/>
      <c r="F75" s="15"/>
      <c r="G75" s="15"/>
      <c r="H75" s="78"/>
      <c r="I75" s="78"/>
      <c r="J75" s="78"/>
      <c r="K75" s="78"/>
      <c r="L75" s="78"/>
      <c r="M75" s="78"/>
      <c r="N75" s="78"/>
      <c r="O75" s="78"/>
      <c r="P75" s="78"/>
      <c r="Q75" s="79"/>
    </row>
    <row r="76" spans="1:17" s="20" customFormat="1" ht="12.75">
      <c r="A76" s="68" t="s">
        <v>62</v>
      </c>
      <c r="B76" s="16" t="s">
        <v>60</v>
      </c>
      <c r="C76" s="15"/>
      <c r="D76" s="15"/>
      <c r="E76" s="15"/>
      <c r="F76" s="15"/>
      <c r="G76" s="15"/>
      <c r="H76" s="46">
        <f>+H72+H74</f>
        <v>0</v>
      </c>
      <c r="I76" s="46">
        <f aca="true" t="shared" si="13" ref="I76:Q76">+I72+I74</f>
        <v>0</v>
      </c>
      <c r="J76" s="46">
        <f t="shared" si="13"/>
        <v>0</v>
      </c>
      <c r="K76" s="46">
        <f t="shared" si="13"/>
        <v>0</v>
      </c>
      <c r="L76" s="46">
        <f t="shared" si="13"/>
        <v>-26</v>
      </c>
      <c r="M76" s="46">
        <f t="shared" si="13"/>
        <v>6</v>
      </c>
      <c r="N76" s="46">
        <f t="shared" si="13"/>
        <v>54.19999999999999</v>
      </c>
      <c r="O76" s="46">
        <f t="shared" si="13"/>
        <v>96</v>
      </c>
      <c r="P76" s="46">
        <f t="shared" si="13"/>
        <v>150</v>
      </c>
      <c r="Q76" s="47">
        <f t="shared" si="13"/>
        <v>150</v>
      </c>
    </row>
    <row r="77" spans="2:17" ht="12.75">
      <c r="B77" s="12"/>
      <c r="C77" s="13"/>
      <c r="D77" s="13"/>
      <c r="E77" s="13"/>
      <c r="F77" s="13"/>
      <c r="G77" s="13"/>
      <c r="H77" s="21"/>
      <c r="I77" s="21"/>
      <c r="J77" s="21"/>
      <c r="K77" s="21"/>
      <c r="L77" s="21"/>
      <c r="M77" s="21"/>
      <c r="N77" s="21"/>
      <c r="O77" s="21"/>
      <c r="P77" s="21"/>
      <c r="Q77" s="22"/>
    </row>
    <row r="78" spans="1:17" ht="13.5" thickBot="1">
      <c r="A78" s="68">
        <v>39</v>
      </c>
      <c r="B78" s="32" t="s">
        <v>13</v>
      </c>
      <c r="C78" s="33"/>
      <c r="D78" s="33"/>
      <c r="E78" s="43"/>
      <c r="F78" s="43"/>
      <c r="G78" s="43"/>
      <c r="H78" s="34">
        <f aca="true" t="shared" si="14" ref="H78:Q78">+H29-H70-H45</f>
        <v>0</v>
      </c>
      <c r="I78" s="34">
        <f t="shared" si="14"/>
        <v>0</v>
      </c>
      <c r="J78" s="34">
        <f t="shared" si="14"/>
        <v>0</v>
      </c>
      <c r="K78" s="34">
        <f t="shared" si="14"/>
        <v>0</v>
      </c>
      <c r="L78" s="34">
        <f t="shared" si="14"/>
        <v>-26</v>
      </c>
      <c r="M78" s="34">
        <f t="shared" si="14"/>
        <v>58</v>
      </c>
      <c r="N78" s="34">
        <f t="shared" si="14"/>
        <v>141.2</v>
      </c>
      <c r="O78" s="34">
        <f t="shared" si="14"/>
        <v>252</v>
      </c>
      <c r="P78" s="34">
        <f t="shared" si="14"/>
        <v>350</v>
      </c>
      <c r="Q78" s="35">
        <f t="shared" si="14"/>
        <v>350</v>
      </c>
    </row>
    <row r="79" spans="2:17" ht="12.75">
      <c r="B79" s="16"/>
      <c r="C79" s="15"/>
      <c r="D79" s="15"/>
      <c r="E79" s="13"/>
      <c r="F79" s="13"/>
      <c r="G79" s="13"/>
      <c r="H79" s="21"/>
      <c r="I79" s="21"/>
      <c r="J79" s="21"/>
      <c r="K79" s="21"/>
      <c r="L79" s="21"/>
      <c r="M79" s="21"/>
      <c r="N79" s="21"/>
      <c r="O79" s="21"/>
      <c r="P79" s="21"/>
      <c r="Q79" s="22"/>
    </row>
    <row r="80" spans="1:17" ht="12.75">
      <c r="A80" s="68">
        <v>40</v>
      </c>
      <c r="B80" s="16" t="s">
        <v>14</v>
      </c>
      <c r="C80" s="13"/>
      <c r="D80" s="13"/>
      <c r="F80" s="69">
        <v>0.2</v>
      </c>
      <c r="G80" s="45"/>
      <c r="H80" s="21"/>
      <c r="I80" s="21"/>
      <c r="J80" s="21"/>
      <c r="K80" s="21"/>
      <c r="L80" s="21"/>
      <c r="M80" s="21"/>
      <c r="N80" s="21"/>
      <c r="O80" s="21"/>
      <c r="P80" s="21"/>
      <c r="Q80" s="22"/>
    </row>
    <row r="81" spans="1:17" ht="12.75">
      <c r="A81" s="68">
        <v>41</v>
      </c>
      <c r="B81" s="12" t="s">
        <v>15</v>
      </c>
      <c r="C81" s="13"/>
      <c r="D81" s="13"/>
      <c r="E81" s="13"/>
      <c r="F81" s="13"/>
      <c r="G81" s="13"/>
      <c r="H81" s="21">
        <f>+H78/(1+$F$80)^H2</f>
        <v>0</v>
      </c>
      <c r="I81" s="21">
        <f>+I78/(1+$F$80)^I2</f>
        <v>0</v>
      </c>
      <c r="J81" s="21">
        <f>+J78/(1+$F$80)^J2</f>
        <v>0</v>
      </c>
      <c r="K81" s="21">
        <f>+K78/(1+$F$80)^K2</f>
        <v>0</v>
      </c>
      <c r="L81" s="21">
        <f>+L78</f>
        <v>-26</v>
      </c>
      <c r="M81" s="21">
        <f>+M78/(1+$F$80)^M2</f>
        <v>48.333333333333336</v>
      </c>
      <c r="N81" s="21">
        <f>+N78/(1+$F$80)^N2</f>
        <v>98.05555555555556</v>
      </c>
      <c r="O81" s="21">
        <f>+O78/(1+$F$80)^O2</f>
        <v>145.83333333333334</v>
      </c>
      <c r="P81" s="21">
        <f>+P78/(1+$F$80)^P2</f>
        <v>168.7885802469136</v>
      </c>
      <c r="Q81" s="22">
        <f>+Q78/(1+$F$80)^Q2</f>
        <v>140.65715020576133</v>
      </c>
    </row>
    <row r="82" spans="2:17" ht="12.75">
      <c r="B82" s="36"/>
      <c r="C82" s="37"/>
      <c r="D82" s="37"/>
      <c r="E82" s="37"/>
      <c r="F82" s="37"/>
      <c r="G82" s="13"/>
      <c r="H82" s="21"/>
      <c r="I82" s="21"/>
      <c r="J82" s="21"/>
      <c r="K82" s="21"/>
      <c r="L82" s="21"/>
      <c r="M82" s="21"/>
      <c r="N82" s="21"/>
      <c r="O82" s="21"/>
      <c r="P82" s="21"/>
      <c r="Q82" s="22"/>
    </row>
    <row r="83" spans="1:17" ht="13.5" thickBot="1">
      <c r="A83" s="68">
        <v>42</v>
      </c>
      <c r="B83" s="39" t="s">
        <v>39</v>
      </c>
      <c r="C83" s="40"/>
      <c r="D83" s="40"/>
      <c r="E83" s="40"/>
      <c r="F83" s="40"/>
      <c r="G83" s="40"/>
      <c r="H83" s="41">
        <f>+H81</f>
        <v>0</v>
      </c>
      <c r="I83" s="41">
        <f aca="true" t="shared" si="15" ref="I83:Q83">+H83+I81</f>
        <v>0</v>
      </c>
      <c r="J83" s="41">
        <f t="shared" si="15"/>
        <v>0</v>
      </c>
      <c r="K83" s="41">
        <f t="shared" si="15"/>
        <v>0</v>
      </c>
      <c r="L83" s="41">
        <f t="shared" si="15"/>
        <v>-26</v>
      </c>
      <c r="M83" s="41">
        <f t="shared" si="15"/>
        <v>22.333333333333336</v>
      </c>
      <c r="N83" s="41">
        <f t="shared" si="15"/>
        <v>120.38888888888889</v>
      </c>
      <c r="O83" s="41">
        <f t="shared" si="15"/>
        <v>266.22222222222223</v>
      </c>
      <c r="P83" s="41">
        <f t="shared" si="15"/>
        <v>435.0108024691358</v>
      </c>
      <c r="Q83" s="42">
        <f t="shared" si="15"/>
        <v>575.6679526748972</v>
      </c>
    </row>
    <row r="84" spans="2:17" ht="13.5" thickTop="1">
      <c r="B84" s="12"/>
      <c r="C84" s="13"/>
      <c r="D84" s="13"/>
      <c r="E84" s="13"/>
      <c r="F84" s="13"/>
      <c r="G84" s="13"/>
      <c r="H84" s="13"/>
      <c r="I84" s="13"/>
      <c r="J84" s="13"/>
      <c r="K84" s="13"/>
      <c r="L84" s="13"/>
      <c r="M84" s="13"/>
      <c r="N84" s="13"/>
      <c r="O84" s="13"/>
      <c r="P84" s="13"/>
      <c r="Q84" s="14"/>
    </row>
    <row r="85" spans="2:17" ht="12.75">
      <c r="B85" s="12"/>
      <c r="C85" s="13"/>
      <c r="D85" s="13"/>
      <c r="E85" s="13"/>
      <c r="F85" s="13"/>
      <c r="G85" s="13"/>
      <c r="H85" s="13"/>
      <c r="I85" s="13"/>
      <c r="J85" s="13"/>
      <c r="K85" s="13"/>
      <c r="L85" s="13"/>
      <c r="M85" s="13"/>
      <c r="N85" s="13"/>
      <c r="O85" s="13"/>
      <c r="P85" s="13"/>
      <c r="Q85" s="14"/>
    </row>
    <row r="86" spans="1:17" s="60" customFormat="1" ht="20.25">
      <c r="A86" s="68">
        <v>43</v>
      </c>
      <c r="B86" s="56" t="s">
        <v>16</v>
      </c>
      <c r="C86" s="57"/>
      <c r="D86" s="57"/>
      <c r="E86" s="57"/>
      <c r="F86" s="57"/>
      <c r="G86" s="57"/>
      <c r="H86" s="58"/>
      <c r="I86" s="59">
        <f>SUM(H81:Q81)</f>
        <v>575.6679526748972</v>
      </c>
      <c r="K86" s="59" t="s">
        <v>41</v>
      </c>
      <c r="N86" s="58"/>
      <c r="O86" s="58"/>
      <c r="P86" s="61">
        <f>SUM(H50:Q50)</f>
        <v>880</v>
      </c>
      <c r="Q86" s="62"/>
    </row>
    <row r="87" spans="1:17" s="60" customFormat="1" ht="20.25">
      <c r="A87" s="68"/>
      <c r="B87" s="56"/>
      <c r="C87" s="57"/>
      <c r="D87" s="57"/>
      <c r="E87" s="57"/>
      <c r="F87" s="57"/>
      <c r="G87" s="57"/>
      <c r="H87" s="58"/>
      <c r="I87" s="59"/>
      <c r="K87" s="59"/>
      <c r="N87" s="58"/>
      <c r="O87" s="58"/>
      <c r="P87" s="61"/>
      <c r="Q87" s="62"/>
    </row>
    <row r="88" spans="1:17" s="60" customFormat="1" ht="20.25">
      <c r="A88" s="68">
        <v>44</v>
      </c>
      <c r="B88" s="56"/>
      <c r="C88" s="57"/>
      <c r="D88" s="57"/>
      <c r="E88" s="57"/>
      <c r="F88" s="57"/>
      <c r="G88" s="57"/>
      <c r="H88" s="58"/>
      <c r="I88" s="59"/>
      <c r="K88" s="59" t="s">
        <v>42</v>
      </c>
      <c r="N88" s="58"/>
      <c r="O88" s="58"/>
      <c r="P88" s="61">
        <f>SUM(H54:Q54)</f>
        <v>52.8</v>
      </c>
      <c r="Q88" s="62"/>
    </row>
    <row r="89" spans="1:17" s="60" customFormat="1" ht="20.25">
      <c r="A89" s="68"/>
      <c r="B89" s="56"/>
      <c r="C89" s="57"/>
      <c r="D89" s="57"/>
      <c r="E89" s="57"/>
      <c r="F89" s="57"/>
      <c r="G89" s="57"/>
      <c r="H89" s="58"/>
      <c r="I89" s="59"/>
      <c r="K89" s="59"/>
      <c r="N89" s="58"/>
      <c r="O89" s="58"/>
      <c r="P89" s="61"/>
      <c r="Q89" s="62"/>
    </row>
    <row r="90" spans="1:17" s="60" customFormat="1" ht="20.25">
      <c r="A90" s="68">
        <v>45</v>
      </c>
      <c r="B90" s="56" t="s">
        <v>17</v>
      </c>
      <c r="C90" s="58"/>
      <c r="D90" s="58"/>
      <c r="E90" s="58"/>
      <c r="F90" s="58"/>
      <c r="G90" s="58"/>
      <c r="H90" s="63"/>
      <c r="I90" s="61">
        <f>IF((H50+I50+J50+K50+L50+M50+N50+O50+P50+Q50)=0,"-",+I86/(H50+I50+J50+K50+L50+M50+N50+O50+P50+Q50)*1000)</f>
        <v>654.1681280396558</v>
      </c>
      <c r="K90" s="59" t="s">
        <v>38</v>
      </c>
      <c r="N90" s="59"/>
      <c r="O90" s="59"/>
      <c r="P90" s="64">
        <f>IF((SUM(H54:Q54))=0,"-",+I86/(SUM(H54:Q54)))</f>
        <v>10.902802133994264</v>
      </c>
      <c r="Q90" s="62"/>
    </row>
    <row r="91" spans="2:17" ht="12.75">
      <c r="B91" s="36"/>
      <c r="C91" s="37"/>
      <c r="D91" s="37"/>
      <c r="E91" s="37"/>
      <c r="F91" s="37"/>
      <c r="G91" s="37"/>
      <c r="H91" s="37"/>
      <c r="I91" s="37"/>
      <c r="J91" s="37"/>
      <c r="K91" s="37"/>
      <c r="L91" s="37"/>
      <c r="M91" s="37"/>
      <c r="N91" s="37"/>
      <c r="O91" s="37"/>
      <c r="P91" s="37"/>
      <c r="Q91" s="38"/>
    </row>
    <row r="92" ht="12.75">
      <c r="E92" t="s">
        <v>18</v>
      </c>
    </row>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spans="1:17" ht="12.75">
      <c r="A125" s="83">
        <v>46</v>
      </c>
      <c r="B125" s="80" t="s">
        <v>50</v>
      </c>
      <c r="C125" s="80"/>
      <c r="D125" s="80"/>
      <c r="E125" s="81"/>
      <c r="F125" s="81"/>
      <c r="G125" s="81"/>
      <c r="H125" s="82">
        <f>-H23*(100-H25)/100</f>
        <v>0</v>
      </c>
      <c r="I125" s="82">
        <f aca="true" t="shared" si="16" ref="I125:Q125">-I23*(100-I25)/100</f>
        <v>0</v>
      </c>
      <c r="J125" s="82">
        <f t="shared" si="16"/>
        <v>0</v>
      </c>
      <c r="K125" s="82">
        <f t="shared" si="16"/>
        <v>0</v>
      </c>
      <c r="L125" s="82">
        <f t="shared" si="16"/>
        <v>0</v>
      </c>
      <c r="M125" s="82">
        <f t="shared" si="16"/>
        <v>-6</v>
      </c>
      <c r="N125" s="82">
        <f t="shared" si="16"/>
        <v>-27</v>
      </c>
      <c r="O125" s="82">
        <f t="shared" si="16"/>
        <v>-36</v>
      </c>
      <c r="P125" s="82">
        <f t="shared" si="16"/>
        <v>0</v>
      </c>
      <c r="Q125" s="82">
        <f t="shared" si="16"/>
        <v>0</v>
      </c>
    </row>
    <row r="126" spans="1:17" ht="12.75">
      <c r="A126" s="83"/>
      <c r="B126" s="80"/>
      <c r="C126" s="80"/>
      <c r="D126" s="80"/>
      <c r="E126" s="81"/>
      <c r="F126" s="81"/>
      <c r="G126" s="81"/>
      <c r="H126" s="82"/>
      <c r="I126" s="82"/>
      <c r="J126" s="82"/>
      <c r="K126" s="82"/>
      <c r="L126" s="82"/>
      <c r="M126" s="82"/>
      <c r="N126" s="82"/>
      <c r="O126" s="82"/>
      <c r="P126" s="82"/>
      <c r="Q126" s="82"/>
    </row>
    <row r="127" spans="1:17" ht="12.75">
      <c r="A127" s="83">
        <v>47</v>
      </c>
      <c r="B127" s="81" t="s">
        <v>56</v>
      </c>
      <c r="C127" s="81"/>
      <c r="D127" s="81"/>
      <c r="E127" s="81"/>
      <c r="F127" s="81"/>
      <c r="G127" s="81"/>
      <c r="H127" s="82">
        <f>+H125/(1+$F$80)^H49</f>
        <v>0</v>
      </c>
      <c r="I127" s="82">
        <f>+I125/(1+$F$80)^I49</f>
        <v>0</v>
      </c>
      <c r="J127" s="82">
        <f>+J125/(1+$F$80)^J49</f>
        <v>0</v>
      </c>
      <c r="K127" s="82">
        <f>+K125/(1+$F$80)^K49</f>
        <v>0</v>
      </c>
      <c r="L127" s="82">
        <f>+L125</f>
        <v>0</v>
      </c>
      <c r="M127" s="82">
        <f>+M125/(1+$F$80)^M2</f>
        <v>-5</v>
      </c>
      <c r="N127" s="82">
        <f>+N125/(1+$F$80)^N2</f>
        <v>-18.75</v>
      </c>
      <c r="O127" s="82">
        <f>+O125/(1+$F$80)^O2</f>
        <v>-20.833333333333332</v>
      </c>
      <c r="P127" s="82">
        <f>+P125/(1+$F$80)^P2</f>
        <v>0</v>
      </c>
      <c r="Q127" s="82">
        <f>+Q125/(1+$F$80)^Q2</f>
        <v>0</v>
      </c>
    </row>
    <row r="128" spans="1:17" ht="12.75">
      <c r="A128" s="83"/>
      <c r="B128" s="81"/>
      <c r="C128" s="81"/>
      <c r="D128" s="81"/>
      <c r="E128" s="81"/>
      <c r="F128" s="81"/>
      <c r="G128" s="81"/>
      <c r="H128" s="82"/>
      <c r="I128" s="82"/>
      <c r="J128" s="82"/>
      <c r="K128" s="82"/>
      <c r="L128" s="82"/>
      <c r="M128" s="82"/>
      <c r="N128" s="82"/>
      <c r="O128" s="82"/>
      <c r="P128" s="82"/>
      <c r="Q128" s="82"/>
    </row>
    <row r="129" spans="1:17" ht="12">
      <c r="A129" s="83">
        <v>48</v>
      </c>
      <c r="B129" s="80" t="s">
        <v>55</v>
      </c>
      <c r="C129" s="80"/>
      <c r="D129" s="80"/>
      <c r="E129" s="80"/>
      <c r="F129" s="80"/>
      <c r="G129" s="80"/>
      <c r="H129" s="84">
        <f>+H127</f>
        <v>0</v>
      </c>
      <c r="I129" s="84">
        <f aca="true" t="shared" si="17" ref="I129:Q129">+H129+I127</f>
        <v>0</v>
      </c>
      <c r="J129" s="84">
        <f t="shared" si="17"/>
        <v>0</v>
      </c>
      <c r="K129" s="84">
        <f t="shared" si="17"/>
        <v>0</v>
      </c>
      <c r="L129" s="84">
        <f t="shared" si="17"/>
        <v>0</v>
      </c>
      <c r="M129" s="84">
        <f t="shared" si="17"/>
        <v>-5</v>
      </c>
      <c r="N129" s="84">
        <f t="shared" si="17"/>
        <v>-23.75</v>
      </c>
      <c r="O129" s="84">
        <f t="shared" si="17"/>
        <v>-44.58333333333333</v>
      </c>
      <c r="P129" s="84">
        <f t="shared" si="17"/>
        <v>-44.58333333333333</v>
      </c>
      <c r="Q129" s="84">
        <f t="shared" si="17"/>
        <v>-44.58333333333333</v>
      </c>
    </row>
    <row r="130" spans="1:17" ht="12">
      <c r="A130" s="83"/>
      <c r="B130" s="81"/>
      <c r="C130" s="81"/>
      <c r="D130" s="81"/>
      <c r="E130" s="81"/>
      <c r="F130" s="81"/>
      <c r="G130" s="81"/>
      <c r="H130" s="81"/>
      <c r="I130" s="81"/>
      <c r="J130" s="81"/>
      <c r="K130" s="81"/>
      <c r="L130" s="81"/>
      <c r="M130" s="81"/>
      <c r="N130" s="81"/>
      <c r="O130" s="81"/>
      <c r="P130" s="81"/>
      <c r="Q130" s="81"/>
    </row>
    <row r="131" spans="1:17" ht="12">
      <c r="A131" s="83">
        <v>50</v>
      </c>
      <c r="B131" s="81"/>
      <c r="C131" s="81"/>
      <c r="D131" s="81"/>
      <c r="E131" s="81"/>
      <c r="F131" s="81" t="s">
        <v>52</v>
      </c>
      <c r="G131" s="81"/>
      <c r="H131" s="82">
        <f>+H129</f>
        <v>0</v>
      </c>
      <c r="I131" s="82">
        <f aca="true" t="shared" si="18" ref="I131:Q131">+I129</f>
        <v>0</v>
      </c>
      <c r="J131" s="82">
        <f t="shared" si="18"/>
        <v>0</v>
      </c>
      <c r="K131" s="82">
        <f t="shared" si="18"/>
        <v>0</v>
      </c>
      <c r="L131" s="82">
        <f t="shared" si="18"/>
        <v>0</v>
      </c>
      <c r="M131" s="82">
        <f t="shared" si="18"/>
        <v>-5</v>
      </c>
      <c r="N131" s="82">
        <f t="shared" si="18"/>
        <v>-23.75</v>
      </c>
      <c r="O131" s="82">
        <f t="shared" si="18"/>
        <v>-44.58333333333333</v>
      </c>
      <c r="P131" s="82">
        <f t="shared" si="18"/>
        <v>-44.58333333333333</v>
      </c>
      <c r="Q131" s="82">
        <f t="shared" si="18"/>
        <v>-44.58333333333333</v>
      </c>
    </row>
    <row r="132" spans="1:17" ht="12">
      <c r="A132" s="83">
        <v>51</v>
      </c>
      <c r="B132" s="81"/>
      <c r="C132" s="81"/>
      <c r="D132" s="81"/>
      <c r="E132" s="81"/>
      <c r="F132" s="81" t="s">
        <v>53</v>
      </c>
      <c r="G132" s="81"/>
      <c r="H132" s="82">
        <f>+H133-H131</f>
        <v>0</v>
      </c>
      <c r="I132" s="82">
        <f>+I133-I131</f>
        <v>0</v>
      </c>
      <c r="J132" s="82">
        <f>+J133-J131</f>
        <v>0</v>
      </c>
      <c r="K132" s="82">
        <f>+K133-K131</f>
        <v>0</v>
      </c>
      <c r="L132" s="82">
        <f aca="true" t="shared" si="19" ref="L132:Q132">+L133+L131</f>
        <v>-26</v>
      </c>
      <c r="M132" s="82">
        <f t="shared" si="19"/>
        <v>17.333333333333336</v>
      </c>
      <c r="N132" s="82">
        <f t="shared" si="19"/>
        <v>96.63888888888889</v>
      </c>
      <c r="O132" s="82">
        <f t="shared" si="19"/>
        <v>221.6388888888889</v>
      </c>
      <c r="P132" s="82">
        <f t="shared" si="19"/>
        <v>390.4274691358025</v>
      </c>
      <c r="Q132" s="82">
        <f t="shared" si="19"/>
        <v>531.0846193415638</v>
      </c>
    </row>
    <row r="133" spans="1:17" ht="12">
      <c r="A133" s="83">
        <v>52</v>
      </c>
      <c r="B133" s="81"/>
      <c r="C133" s="81"/>
      <c r="D133" s="81"/>
      <c r="E133" s="81"/>
      <c r="F133" s="81" t="s">
        <v>54</v>
      </c>
      <c r="G133" s="81"/>
      <c r="H133" s="82">
        <f>+H83</f>
        <v>0</v>
      </c>
      <c r="I133" s="82">
        <f aca="true" t="shared" si="20" ref="I133:Q133">+I83</f>
        <v>0</v>
      </c>
      <c r="J133" s="82">
        <f t="shared" si="20"/>
        <v>0</v>
      </c>
      <c r="K133" s="82">
        <f t="shared" si="20"/>
        <v>0</v>
      </c>
      <c r="L133" s="82">
        <f t="shared" si="20"/>
        <v>-26</v>
      </c>
      <c r="M133" s="82">
        <f t="shared" si="20"/>
        <v>22.333333333333336</v>
      </c>
      <c r="N133" s="82">
        <f t="shared" si="20"/>
        <v>120.38888888888889</v>
      </c>
      <c r="O133" s="82">
        <f t="shared" si="20"/>
        <v>266.22222222222223</v>
      </c>
      <c r="P133" s="82">
        <f t="shared" si="20"/>
        <v>435.0108024691358</v>
      </c>
      <c r="Q133" s="82">
        <f t="shared" si="20"/>
        <v>575.6679526748972</v>
      </c>
    </row>
  </sheetData>
  <sheetProtection sheet="1" objects="1" scenarios="1" selectLockedCells="1"/>
  <mergeCells count="1">
    <mergeCell ref="H1:O1"/>
  </mergeCells>
  <printOptions horizontalCentered="1" verticalCentered="1"/>
  <pageMargins left="0.5511811023622047" right="0.5118110236220472" top="0.9055118110236221" bottom="0.9055118110236221" header="0.5118110236220472" footer="0.5118110236220472"/>
  <pageSetup fitToHeight="1" fitToWidth="1" horizontalDpi="600" verticalDpi="600" orientation="portrait" paperSize="9" scale="45"/>
  <headerFooter alignWithMargins="0">
    <oddHeader>&amp;C File Name:  &amp;F    &amp;A</oddHeader>
    <oddFooter>&amp;CPrinted:  &amp;D,    Time:  &amp;T</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printOptions/>
  <pageMargins left="0.75" right="0.75" top="1" bottom="1" header="0.4921259845" footer="0.492125984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Dynea Austria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STEINHAR</dc:creator>
  <cp:keywords/>
  <dc:description/>
  <cp:lastModifiedBy>Tore Aalberg</cp:lastModifiedBy>
  <cp:lastPrinted>2005-06-23T08:45:54Z</cp:lastPrinted>
  <dcterms:created xsi:type="dcterms:W3CDTF">2004-05-03T12:07:56Z</dcterms:created>
  <dcterms:modified xsi:type="dcterms:W3CDTF">2014-11-25T15:41:20Z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1417846774</vt:i4>
  </property>
  <property fmtid="{D5CDD505-2E9C-101B-9397-08002B2CF9AE}" pid="3" name="_EmailSubject">
    <vt:lpwstr>NPV calculation</vt:lpwstr>
  </property>
  <property fmtid="{D5CDD505-2E9C-101B-9397-08002B2CF9AE}" pid="4" name="_AuthorEmail">
    <vt:lpwstr>Harald.Steindl@dynea.com</vt:lpwstr>
  </property>
  <property fmtid="{D5CDD505-2E9C-101B-9397-08002B2CF9AE}" pid="5" name="_AuthorEmailDisplayName">
    <vt:lpwstr>Steindl, Harald</vt:lpwstr>
  </property>
</Properties>
</file>